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f4c6487267dea3/1 - MAPA MENTAL/1 - DANIEL DE MIRANDA CARVALHO ME/CLIENTES/Ócio/Aula de Finanças/"/>
    </mc:Choice>
  </mc:AlternateContent>
  <xr:revisionPtr revIDLastSave="1077" documentId="8_{28C22425-C49A-44B9-B5FC-F6D0F295A5A3}" xr6:coauthVersionLast="47" xr6:coauthVersionMax="47" xr10:uidLastSave="{10994135-2F9F-42BC-9263-F039960034C9}"/>
  <bookViews>
    <workbookView xWindow="-120" yWindow="-120" windowWidth="20730" windowHeight="11160" tabRatio="962" xr2:uid="{A2E72E56-06AF-4167-A4CA-77D37BADD84B}"/>
  </bookViews>
  <sheets>
    <sheet name="Hora-técnica" sheetId="4" r:id="rId1"/>
    <sheet name="Custos Variáveis de Vendas" sheetId="2" r:id="rId2"/>
    <sheet name="Custos Fixos" sheetId="3" r:id="rId3"/>
    <sheet name="CSP - Produto 1" sheetId="5" r:id="rId4"/>
    <sheet name="PV - Hora técnica" sheetId="7" r:id="rId5"/>
    <sheet name="CSP - Produto 2" sheetId="6" r:id="rId6"/>
    <sheet name="ANÁLISE CI" sheetId="1" r:id="rId7"/>
    <sheet name="ANÁLISE CD" sheetId="8" r:id="rId8"/>
    <sheet name="Preço - Hora da Empresa" sheetId="12" r:id="rId9"/>
    <sheet name="Daniel" sheetId="14" r:id="rId10"/>
    <sheet name="Proposta Janaúba" sheetId="11" r:id="rId11"/>
    <sheet name="Preço por combinação de produto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I9" i="12"/>
  <c r="E8" i="6"/>
  <c r="D8" i="6"/>
  <c r="C8" i="6"/>
  <c r="E7" i="6"/>
  <c r="E6" i="6"/>
  <c r="C7" i="6"/>
  <c r="C6" i="6"/>
  <c r="C5" i="1"/>
  <c r="C8" i="1" s="1"/>
  <c r="B14" i="12"/>
  <c r="C11" i="12"/>
  <c r="C16" i="14"/>
  <c r="E20" i="11"/>
  <c r="E19" i="11"/>
  <c r="E18" i="11"/>
  <c r="E17" i="11"/>
  <c r="E16" i="11"/>
  <c r="E14" i="11"/>
  <c r="E13" i="11"/>
  <c r="E12" i="11"/>
  <c r="E11" i="11"/>
  <c r="E10" i="11"/>
  <c r="E5" i="11"/>
  <c r="E4" i="11"/>
  <c r="E3" i="11"/>
  <c r="E15" i="11" l="1"/>
  <c r="E9" i="11"/>
  <c r="E2" i="11"/>
  <c r="E7" i="11" s="1"/>
  <c r="F7" i="11" s="1"/>
  <c r="F15" i="11" l="1"/>
  <c r="E8" i="11"/>
  <c r="E6" i="11" s="1"/>
  <c r="E21" i="11" s="1"/>
  <c r="F21" i="11" s="1"/>
  <c r="F8" i="11" l="1"/>
  <c r="F6" i="11"/>
  <c r="J7" i="10"/>
  <c r="J8" i="10"/>
  <c r="J9" i="10"/>
  <c r="J10" i="10"/>
  <c r="J6" i="10"/>
  <c r="C19" i="10"/>
  <c r="C18" i="10"/>
  <c r="J18" i="10" s="1"/>
  <c r="C17" i="10"/>
  <c r="J17" i="10" s="1"/>
  <c r="C16" i="10"/>
  <c r="J16" i="10" s="1"/>
  <c r="D12" i="10"/>
  <c r="D11" i="10" s="1"/>
  <c r="D14" i="10" s="1"/>
  <c r="K11" i="10"/>
  <c r="K14" i="10" s="1"/>
  <c r="C5" i="10"/>
  <c r="K19" i="10" s="1"/>
  <c r="I14" i="1"/>
  <c r="C14" i="8"/>
  <c r="C13" i="8"/>
  <c r="H13" i="8" s="1"/>
  <c r="I13" i="8" s="1"/>
  <c r="C12" i="8"/>
  <c r="H12" i="8" s="1"/>
  <c r="I12" i="8" s="1"/>
  <c r="C11" i="8"/>
  <c r="H11" i="8" s="1"/>
  <c r="I11" i="8" s="1"/>
  <c r="H8" i="8"/>
  <c r="D7" i="8"/>
  <c r="D6" i="8" s="1"/>
  <c r="D9" i="8" s="1"/>
  <c r="I6" i="8"/>
  <c r="I9" i="8" s="1"/>
  <c r="C5" i="8"/>
  <c r="D14" i="8" s="1"/>
  <c r="H12" i="1"/>
  <c r="D9" i="1"/>
  <c r="D6" i="1"/>
  <c r="C10" i="6"/>
  <c r="C9" i="6"/>
  <c r="C14" i="4"/>
  <c r="F14" i="4"/>
  <c r="G6" i="3"/>
  <c r="D12" i="7" s="1"/>
  <c r="G5" i="7" s="1"/>
  <c r="D11" i="7"/>
  <c r="D10" i="6"/>
  <c r="D9" i="6"/>
  <c r="D7" i="6"/>
  <c r="D6" i="6"/>
  <c r="E10" i="6"/>
  <c r="D14" i="5"/>
  <c r="C15" i="12" s="1"/>
  <c r="C16" i="12" s="1"/>
  <c r="C12" i="5"/>
  <c r="C11" i="5"/>
  <c r="C10" i="5"/>
  <c r="C9" i="5"/>
  <c r="C8" i="5"/>
  <c r="C7" i="5"/>
  <c r="D7" i="1"/>
  <c r="C12" i="1"/>
  <c r="C13" i="1"/>
  <c r="H13" i="1" s="1"/>
  <c r="H10" i="1" s="1"/>
  <c r="C14" i="1"/>
  <c r="C11" i="1"/>
  <c r="H11" i="1" s="1"/>
  <c r="F8" i="4"/>
  <c r="C8" i="4"/>
  <c r="E11" i="5" s="1"/>
  <c r="F11" i="5" s="1"/>
  <c r="C5" i="2"/>
  <c r="C10" i="1" l="1"/>
  <c r="C10" i="8"/>
  <c r="D10" i="8" s="1"/>
  <c r="H5" i="8"/>
  <c r="F6" i="6"/>
  <c r="J5" i="10"/>
  <c r="K10" i="10" s="1"/>
  <c r="K18" i="10"/>
  <c r="J13" i="10"/>
  <c r="K17" i="10"/>
  <c r="C12" i="10"/>
  <c r="C15" i="10"/>
  <c r="D15" i="10" s="1"/>
  <c r="D19" i="10"/>
  <c r="J15" i="10"/>
  <c r="K15" i="10" s="1"/>
  <c r="K16" i="10"/>
  <c r="J12" i="10"/>
  <c r="D16" i="10"/>
  <c r="D17" i="10"/>
  <c r="D18" i="10"/>
  <c r="C13" i="10"/>
  <c r="I11" i="1"/>
  <c r="D12" i="1"/>
  <c r="H5" i="1"/>
  <c r="D14" i="1"/>
  <c r="H7" i="1"/>
  <c r="I13" i="1"/>
  <c r="I10" i="1"/>
  <c r="D10" i="1"/>
  <c r="D11" i="1"/>
  <c r="I12" i="1"/>
  <c r="C7" i="1"/>
  <c r="C6" i="1" s="1"/>
  <c r="C9" i="1" s="1"/>
  <c r="C15" i="1" s="1"/>
  <c r="D15" i="1" s="1"/>
  <c r="D13" i="1"/>
  <c r="H8" i="1"/>
  <c r="H10" i="8"/>
  <c r="I10" i="8" s="1"/>
  <c r="I14" i="8"/>
  <c r="C7" i="8"/>
  <c r="C8" i="8"/>
  <c r="H7" i="8"/>
  <c r="H6" i="8" s="1"/>
  <c r="D11" i="8"/>
  <c r="D12" i="8"/>
  <c r="D13" i="8"/>
  <c r="I6" i="1"/>
  <c r="I9" i="1" s="1"/>
  <c r="F7" i="6"/>
  <c r="F8" i="6"/>
  <c r="E9" i="6"/>
  <c r="F9" i="6" s="1"/>
  <c r="D10" i="7"/>
  <c r="F10" i="6"/>
  <c r="D12" i="6"/>
  <c r="E12" i="5"/>
  <c r="F12" i="5" s="1"/>
  <c r="F14" i="5" s="1"/>
  <c r="E10" i="5"/>
  <c r="F10" i="5" s="1"/>
  <c r="E9" i="5"/>
  <c r="F9" i="5" s="1"/>
  <c r="E8" i="5"/>
  <c r="F8" i="5" s="1"/>
  <c r="E7" i="5"/>
  <c r="F7" i="5" s="1"/>
  <c r="F12" i="6" l="1"/>
  <c r="K6" i="10"/>
  <c r="K7" i="10"/>
  <c r="K9" i="10"/>
  <c r="K8" i="10"/>
  <c r="C11" i="10"/>
  <c r="C14" i="10" s="1"/>
  <c r="C20" i="10" s="1"/>
  <c r="D20" i="10" s="1"/>
  <c r="J11" i="10"/>
  <c r="J14" i="10" s="1"/>
  <c r="J20" i="10" s="1"/>
  <c r="K20" i="10" s="1"/>
  <c r="H6" i="1"/>
  <c r="H9" i="1" s="1"/>
  <c r="H15" i="1" s="1"/>
  <c r="I15" i="1" s="1"/>
  <c r="H9" i="8"/>
  <c r="H15" i="8" s="1"/>
  <c r="I15" i="8" s="1"/>
  <c r="C6" i="8"/>
  <c r="C9" i="8" s="1"/>
  <c r="C15" i="8" s="1"/>
  <c r="D15" i="8" s="1"/>
  <c r="C10" i="7"/>
  <c r="C9" i="7" l="1"/>
</calcChain>
</file>

<file path=xl/sharedStrings.xml><?xml version="1.0" encoding="utf-8"?>
<sst xmlns="http://schemas.openxmlformats.org/spreadsheetml/2006/main" count="220" uniqueCount="100">
  <si>
    <t>( + ) FATURAMENTO</t>
  </si>
  <si>
    <t>( = ) MARGEM DE CONTRIBUIÇÃO</t>
  </si>
  <si>
    <t>( = ) RESULTADO</t>
  </si>
  <si>
    <t>( - ) CUSTO VARIÁVEL TOTAL</t>
  </si>
  <si>
    <t>( - ) Custo Variável de Vendas</t>
  </si>
  <si>
    <t>( - ) CSP - Custo do Serviço Prestado</t>
  </si>
  <si>
    <t>( - ) Despesas do Negócio</t>
  </si>
  <si>
    <t>( - ) Outros Investimentos</t>
  </si>
  <si>
    <t>( - ) Outras Despesas</t>
  </si>
  <si>
    <t>( - ) Retirada Pró-Labore</t>
  </si>
  <si>
    <t>( - ) CUSTO FIXO TOTAL</t>
  </si>
  <si>
    <t>( - ) Impostos sobre vendas</t>
  </si>
  <si>
    <t>( - ) Taxa de cartão e Boleto</t>
  </si>
  <si>
    <t>( - ) Outros custos variáveis de vendas</t>
  </si>
  <si>
    <t>Custos Variáveis</t>
  </si>
  <si>
    <t>Hora-técnica</t>
  </si>
  <si>
    <t>Salários e Encargos</t>
  </si>
  <si>
    <t>Horas Trabalhadas por mês</t>
  </si>
  <si>
    <r>
      <t xml:space="preserve">Custo da Hora-técnica do </t>
    </r>
    <r>
      <rPr>
        <sz val="11"/>
        <color rgb="FF1E46F6"/>
        <rFont val="Konnect"/>
        <family val="3"/>
      </rPr>
      <t>Profissional 1</t>
    </r>
  </si>
  <si>
    <r>
      <t xml:space="preserve">Custo da Hora-técnica do </t>
    </r>
    <r>
      <rPr>
        <sz val="11"/>
        <color rgb="FF1E46F6"/>
        <rFont val="Konnect"/>
        <family val="3"/>
      </rPr>
      <t>Profissional 2</t>
    </r>
  </si>
  <si>
    <r>
      <t xml:space="preserve">Custo da Hora-técnica do </t>
    </r>
    <r>
      <rPr>
        <sz val="11"/>
        <color rgb="FF1E46F6"/>
        <rFont val="Konnect"/>
        <family val="3"/>
      </rPr>
      <t>Profissional 3</t>
    </r>
  </si>
  <si>
    <t>Profissional 1 - Juliana</t>
  </si>
  <si>
    <t>Custos Fixos</t>
  </si>
  <si>
    <t>( - ) Investimentos</t>
  </si>
  <si>
    <t>Preço de Vendas</t>
  </si>
  <si>
    <t>Custo do Serviço Prestado</t>
  </si>
  <si>
    <t>Etapas do Serviço</t>
  </si>
  <si>
    <t>Briefing</t>
  </si>
  <si>
    <t>Apresentação</t>
  </si>
  <si>
    <t>horas</t>
  </si>
  <si>
    <t>Profissional Responsável</t>
  </si>
  <si>
    <t>Valor da hora</t>
  </si>
  <si>
    <t>Custo total</t>
  </si>
  <si>
    <t>PRODUTO 1 - Elaboração de Logotivo</t>
  </si>
  <si>
    <t>CSP (Custo do Serviço Prestado)</t>
  </si>
  <si>
    <t>Revisão</t>
  </si>
  <si>
    <t>Criação</t>
  </si>
  <si>
    <t>Elaboração do Manual de Marca</t>
  </si>
  <si>
    <t>Encerramento</t>
  </si>
  <si>
    <r>
      <t xml:space="preserve">Custo da Hora-técnica do </t>
    </r>
    <r>
      <rPr>
        <sz val="11"/>
        <color rgb="FF1E46F6"/>
        <rFont val="Konnect"/>
        <family val="3"/>
      </rPr>
      <t>Profissional 4</t>
    </r>
  </si>
  <si>
    <t>PRODUTO 2 - Social Media</t>
  </si>
  <si>
    <t>Pesquisa</t>
  </si>
  <si>
    <t>Agendamento das Postagens</t>
  </si>
  <si>
    <t xml:space="preserve">Criação </t>
  </si>
  <si>
    <t>Acompanhamento</t>
  </si>
  <si>
    <t>Elaboração do Post</t>
  </si>
  <si>
    <t>CSP - Custo do Serviço Prestado</t>
  </si>
  <si>
    <t>PV = CSP + CVV + CF + L</t>
  </si>
  <si>
    <t>CF</t>
  </si>
  <si>
    <t>Média de Vendas Mensal</t>
  </si>
  <si>
    <t>Lucro</t>
  </si>
  <si>
    <t>PREÇO DE VENDAS</t>
  </si>
  <si>
    <t>Custo Variável de Vendas</t>
  </si>
  <si>
    <t>Custo Fixo</t>
  </si>
  <si>
    <t>PV = CSP / (100%-CVV%-CF%-L%)</t>
  </si>
  <si>
    <t>%</t>
  </si>
  <si>
    <t>R$</t>
  </si>
  <si>
    <t>Custeio Indireto</t>
  </si>
  <si>
    <t>Custeio Direto</t>
  </si>
  <si>
    <t>( + ) Logotipo</t>
  </si>
  <si>
    <t>Valor</t>
  </si>
  <si>
    <t>Qtde</t>
  </si>
  <si>
    <t>( + ) Branding</t>
  </si>
  <si>
    <t>( + ) Social Media</t>
  </si>
  <si>
    <t>( + ) Identidade Visual</t>
  </si>
  <si>
    <t xml:space="preserve">Valor </t>
  </si>
  <si>
    <t>Total</t>
  </si>
  <si>
    <t>( + ) Receita</t>
  </si>
  <si>
    <t>( + ) Semana 1</t>
  </si>
  <si>
    <t>( + ) Semana 2</t>
  </si>
  <si>
    <t>( + ) Semana 3</t>
  </si>
  <si>
    <t>( - ) Impostos Sobre vendas</t>
  </si>
  <si>
    <t>( - ) CSP</t>
  </si>
  <si>
    <t>( - ) GV x BH</t>
  </si>
  <si>
    <t>( - ) BH x Montes Claros</t>
  </si>
  <si>
    <t>( - ) Aluguel do Carro</t>
  </si>
  <si>
    <t>( - ) Combustível</t>
  </si>
  <si>
    <t>( - ) Hotel Janaúba</t>
  </si>
  <si>
    <t>( - ) Semana 1</t>
  </si>
  <si>
    <t>PV</t>
  </si>
  <si>
    <t>( - ) CUSTO VARIÁVEL</t>
  </si>
  <si>
    <t>PV = CVV + CF + L</t>
  </si>
  <si>
    <t>PV = CF / (100%-CVV%-CF%-L%)</t>
  </si>
  <si>
    <t>PV = 6000 / (100% - 10% - 0%)</t>
  </si>
  <si>
    <t>( = ) Margem de Contribuição</t>
  </si>
  <si>
    <t>PV = CF / (100% - CSP% - CVV% - L%)</t>
  </si>
  <si>
    <t>Outras Despesas Diretas</t>
  </si>
  <si>
    <t>Outros Custos Diretos</t>
  </si>
  <si>
    <t>Preço com base no custo Fixo Da Empresa</t>
  </si>
  <si>
    <t>Custo Fixo Total</t>
  </si>
  <si>
    <t>Horas Trabalhadas por mês (160hs - 40hs)</t>
  </si>
  <si>
    <t>Custo Fixo Total/ qtde de horas</t>
  </si>
  <si>
    <t>Horas</t>
  </si>
  <si>
    <t>Custo Fixo x  Horas</t>
  </si>
  <si>
    <t>PV = 733,33 / (100% - 0% - 10% - 0%)</t>
  </si>
  <si>
    <r>
      <t xml:space="preserve">Parâmetros: </t>
    </r>
    <r>
      <rPr>
        <sz val="11"/>
        <color rgb="FF1E46F6"/>
        <rFont val="Konnect"/>
        <family val="3"/>
      </rPr>
      <t>40 horas</t>
    </r>
    <r>
      <rPr>
        <sz val="11"/>
        <color theme="1"/>
        <rFont val="Konnect"/>
        <family val="3"/>
      </rPr>
      <t xml:space="preserve"> de trabalho por semana sendo </t>
    </r>
    <r>
      <rPr>
        <sz val="11"/>
        <color rgb="FF1E46F6"/>
        <rFont val="Konnect"/>
        <family val="3"/>
      </rPr>
      <t>6 horas</t>
    </r>
    <r>
      <rPr>
        <sz val="11"/>
        <color theme="1"/>
        <rFont val="Konnect"/>
        <family val="3"/>
      </rPr>
      <t xml:space="preserve"> por dia destinadas à realização de serviços e</t>
    </r>
    <r>
      <rPr>
        <sz val="11"/>
        <color rgb="FF1E46F6"/>
        <rFont val="Konnect"/>
        <family val="3"/>
      </rPr>
      <t xml:space="preserve"> 2 horas</t>
    </r>
    <r>
      <rPr>
        <sz val="11"/>
        <color theme="1"/>
        <rFont val="Konnect"/>
        <family val="3"/>
      </rPr>
      <t xml:space="preserve"> destinadas à gestão do negócio e venda dos serviços.</t>
    </r>
  </si>
  <si>
    <t>( - ) Semana 3</t>
  </si>
  <si>
    <t>Profissional 2 - José</t>
  </si>
  <si>
    <t>Profissional 3 - Lara</t>
  </si>
  <si>
    <t>Profissional 4 -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</si>
</sst>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onument Extended"/>
      <family val="3"/>
    </font>
    <font>
      <sz val="11"/>
      <color theme="1"/>
      <name val="Konnect"/>
      <family val="3"/>
    </font>
    <font>
      <sz val="11"/>
      <color rgb="FF1E46F6"/>
      <name val="Konnect"/>
      <family val="3"/>
    </font>
    <font>
      <sz val="11"/>
      <name val="Konnect"/>
      <family val="3"/>
    </font>
    <font>
      <b/>
      <sz val="11"/>
      <color theme="1"/>
      <name val="Konnect"/>
      <family val="3"/>
    </font>
    <font>
      <sz val="11"/>
      <color rgb="FF1E46F6"/>
      <name val="Monument Extended"/>
      <family val="3"/>
    </font>
    <font>
      <sz val="14"/>
      <color theme="1"/>
      <name val="Monument Extended"/>
      <family val="3"/>
    </font>
    <font>
      <sz val="14"/>
      <color theme="1"/>
      <name val="Konnect"/>
      <family val="3"/>
    </font>
    <font>
      <sz val="11"/>
      <color theme="0"/>
      <name val="Konnect"/>
      <family val="3"/>
    </font>
    <font>
      <sz val="14"/>
      <color theme="0" tint="-0.34998626667073579"/>
      <name val="Konnect"/>
      <family val="3"/>
    </font>
    <font>
      <sz val="11"/>
      <color rgb="FFFF0000"/>
      <name val="Konnect"/>
      <family val="3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Konnect"/>
      <family val="3"/>
    </font>
    <font>
      <b/>
      <sz val="11"/>
      <color rgb="FF1E46F6"/>
      <name val="Konnect"/>
      <family val="3"/>
    </font>
  </fonts>
  <fills count="8">
    <fill>
      <patternFill patternType="none"/>
    </fill>
    <fill>
      <patternFill patternType="gray125"/>
    </fill>
    <fill>
      <patternFill patternType="solid">
        <fgColor rgb="FF1E46F6"/>
        <bgColor indexed="64"/>
      </patternFill>
    </fill>
    <fill>
      <patternFill patternType="solid">
        <fgColor rgb="FFDDBA9C"/>
        <bgColor indexed="64"/>
      </patternFill>
    </fill>
    <fill>
      <patternFill patternType="solid">
        <fgColor rgb="FFB04F2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indent="2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indent="4"/>
    </xf>
    <xf numFmtId="9" fontId="0" fillId="0" borderId="0" xfId="0" applyNumberFormat="1" applyFill="1"/>
    <xf numFmtId="43" fontId="0" fillId="0" borderId="0" xfId="1" applyFont="1"/>
    <xf numFmtId="43" fontId="3" fillId="0" borderId="0" xfId="1" applyFont="1" applyFill="1"/>
    <xf numFmtId="43" fontId="3" fillId="0" borderId="0" xfId="0" applyNumberFormat="1" applyFont="1" applyFill="1"/>
    <xf numFmtId="0" fontId="4" fillId="0" borderId="0" xfId="0" applyFont="1"/>
    <xf numFmtId="43" fontId="3" fillId="0" borderId="0" xfId="1" applyFont="1"/>
    <xf numFmtId="9" fontId="3" fillId="0" borderId="0" xfId="1" applyNumberFormat="1" applyFont="1" applyFill="1"/>
    <xf numFmtId="0" fontId="5" fillId="0" borderId="0" xfId="0" applyFont="1"/>
    <xf numFmtId="0" fontId="3" fillId="0" borderId="0" xfId="0" applyFont="1" applyFill="1" applyAlignment="1">
      <alignment horizontal="center"/>
    </xf>
    <xf numFmtId="43" fontId="3" fillId="0" borderId="0" xfId="1" applyNumberFormat="1" applyFont="1" applyFill="1"/>
    <xf numFmtId="0" fontId="7" fillId="0" borderId="0" xfId="0" applyFont="1"/>
    <xf numFmtId="43" fontId="2" fillId="0" borderId="0" xfId="1" applyFont="1" applyFill="1"/>
    <xf numFmtId="0" fontId="7" fillId="0" borderId="1" xfId="0" applyFont="1" applyBorder="1"/>
    <xf numFmtId="0" fontId="3" fillId="0" borderId="2" xfId="0" applyFont="1" applyFill="1" applyBorder="1"/>
    <xf numFmtId="0" fontId="3" fillId="0" borderId="3" xfId="0" applyFont="1" applyFill="1" applyBorder="1" applyAlignment="1">
      <alignment horizontal="left" indent="2"/>
    </xf>
    <xf numFmtId="43" fontId="3" fillId="0" borderId="4" xfId="1" applyFont="1" applyFill="1" applyBorder="1"/>
    <xf numFmtId="0" fontId="3" fillId="0" borderId="4" xfId="0" applyFont="1" applyFill="1" applyBorder="1"/>
    <xf numFmtId="0" fontId="3" fillId="0" borderId="3" xfId="0" applyFont="1" applyBorder="1"/>
    <xf numFmtId="43" fontId="6" fillId="0" borderId="4" xfId="0" applyNumberFormat="1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5" xfId="0" applyFont="1" applyBorder="1"/>
    <xf numFmtId="43" fontId="6" fillId="0" borderId="6" xfId="0" applyNumberFormat="1" applyFont="1" applyFill="1" applyBorder="1"/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3" fillId="0" borderId="0" xfId="2" applyNumberFormat="1" applyFont="1"/>
    <xf numFmtId="0" fontId="10" fillId="2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10" fontId="3" fillId="3" borderId="0" xfId="0" applyNumberFormat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43" fontId="12" fillId="0" borderId="0" xfId="1" applyFont="1" applyFill="1"/>
    <xf numFmtId="0" fontId="12" fillId="0" borderId="0" xfId="0" applyFont="1" applyFill="1" applyAlignment="1">
      <alignment horizontal="left" indent="2"/>
    </xf>
    <xf numFmtId="43" fontId="3" fillId="0" borderId="0" xfId="0" applyNumberFormat="1" applyFont="1" applyFill="1" applyAlignment="1">
      <alignment horizontal="left" indent="2"/>
    </xf>
    <xf numFmtId="9" fontId="3" fillId="0" borderId="0" xfId="0" applyNumberFormat="1" applyFont="1"/>
    <xf numFmtId="9" fontId="3" fillId="0" borderId="0" xfId="0" applyNumberFormat="1" applyFont="1" applyFill="1"/>
    <xf numFmtId="0" fontId="3" fillId="3" borderId="0" xfId="0" applyFont="1" applyFill="1"/>
    <xf numFmtId="43" fontId="3" fillId="3" borderId="0" xfId="1" applyFont="1" applyFill="1"/>
    <xf numFmtId="9" fontId="3" fillId="3" borderId="0" xfId="0" applyNumberFormat="1" applyFont="1" applyFill="1"/>
    <xf numFmtId="164" fontId="3" fillId="0" borderId="0" xfId="2" applyNumberFormat="1" applyFont="1" applyFill="1"/>
    <xf numFmtId="9" fontId="3" fillId="3" borderId="0" xfId="2" applyFont="1" applyFill="1"/>
    <xf numFmtId="43" fontId="3" fillId="0" borderId="0" xfId="0" applyNumberFormat="1" applyFont="1"/>
    <xf numFmtId="0" fontId="3" fillId="5" borderId="0" xfId="0" applyFont="1" applyFill="1"/>
    <xf numFmtId="43" fontId="3" fillId="5" borderId="0" xfId="1" applyFont="1" applyFill="1"/>
    <xf numFmtId="9" fontId="3" fillId="5" borderId="0" xfId="0" applyNumberFormat="1" applyFont="1" applyFill="1"/>
    <xf numFmtId="164" fontId="3" fillId="5" borderId="0" xfId="2" applyNumberFormat="1" applyFont="1" applyFill="1"/>
    <xf numFmtId="0" fontId="0" fillId="0" borderId="0" xfId="0" applyAlignment="1">
      <alignment horizontal="center" vertical="center"/>
    </xf>
    <xf numFmtId="0" fontId="0" fillId="6" borderId="0" xfId="0" applyFill="1"/>
    <xf numFmtId="43" fontId="0" fillId="6" borderId="0" xfId="1" applyFont="1" applyFill="1"/>
    <xf numFmtId="9" fontId="0" fillId="6" borderId="0" xfId="0" applyNumberFormat="1" applyFill="1"/>
    <xf numFmtId="0" fontId="0" fillId="7" borderId="0" xfId="0" applyFill="1"/>
    <xf numFmtId="43" fontId="0" fillId="7" borderId="0" xfId="1" applyFont="1" applyFill="1"/>
    <xf numFmtId="164" fontId="0" fillId="7" borderId="0" xfId="2" applyNumberFormat="1" applyFont="1" applyFill="1"/>
    <xf numFmtId="164" fontId="0" fillId="6" borderId="0" xfId="2" applyNumberFormat="1" applyFont="1" applyFill="1"/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2"/>
    </xf>
    <xf numFmtId="43" fontId="0" fillId="0" borderId="0" xfId="1" applyFont="1" applyFill="1"/>
    <xf numFmtId="164" fontId="0" fillId="0" borderId="0" xfId="2" applyNumberFormat="1" applyFont="1" applyFill="1"/>
    <xf numFmtId="43" fontId="0" fillId="0" borderId="0" xfId="1" applyFont="1" applyFill="1" applyAlignment="1">
      <alignment horizontal="left" indent="2"/>
    </xf>
    <xf numFmtId="164" fontId="0" fillId="0" borderId="0" xfId="2" applyNumberFormat="1" applyFont="1" applyFill="1" applyAlignment="1">
      <alignment horizontal="left" indent="2"/>
    </xf>
    <xf numFmtId="0" fontId="0" fillId="0" borderId="0" xfId="0" applyAlignment="1">
      <alignment horizontal="left" indent="4"/>
    </xf>
    <xf numFmtId="2" fontId="15" fillId="0" borderId="0" xfId="0" applyNumberFormat="1" applyFont="1" applyAlignment="1">
      <alignment horizontal="center"/>
    </xf>
    <xf numFmtId="43" fontId="6" fillId="0" borderId="0" xfId="0" applyNumberFormat="1" applyFont="1"/>
    <xf numFmtId="0" fontId="13" fillId="0" borderId="0" xfId="0" applyFont="1"/>
    <xf numFmtId="0" fontId="4" fillId="0" borderId="0" xfId="0" applyFont="1" applyFill="1" applyAlignment="1">
      <alignment horizontal="center"/>
    </xf>
    <xf numFmtId="43" fontId="3" fillId="0" borderId="0" xfId="1" applyFont="1" applyAlignment="1">
      <alignment horizontal="left"/>
    </xf>
    <xf numFmtId="0" fontId="13" fillId="0" borderId="0" xfId="0" applyFont="1" applyFill="1" applyAlignment="1">
      <alignment horizontal="left" indent="2"/>
    </xf>
    <xf numFmtId="0" fontId="14" fillId="0" borderId="0" xfId="0" applyFont="1" applyFill="1"/>
    <xf numFmtId="43" fontId="14" fillId="0" borderId="0" xfId="1" applyFont="1" applyFill="1"/>
    <xf numFmtId="164" fontId="14" fillId="0" borderId="0" xfId="2" applyNumberFormat="1" applyFont="1" applyFill="1"/>
    <xf numFmtId="43" fontId="0" fillId="0" borderId="0" xfId="0" applyNumberFormat="1"/>
    <xf numFmtId="0" fontId="16" fillId="0" borderId="1" xfId="0" applyFont="1" applyBorder="1"/>
    <xf numFmtId="0" fontId="3" fillId="0" borderId="2" xfId="0" applyFont="1" applyBorder="1"/>
    <xf numFmtId="0" fontId="3" fillId="0" borderId="6" xfId="0" applyFont="1" applyBorder="1"/>
    <xf numFmtId="165" fontId="3" fillId="0" borderId="4" xfId="0" applyNumberFormat="1" applyFont="1" applyBorder="1"/>
    <xf numFmtId="43" fontId="3" fillId="0" borderId="4" xfId="1" applyFont="1" applyBorder="1"/>
    <xf numFmtId="9" fontId="0" fillId="0" borderId="0" xfId="0" applyNumberFormat="1"/>
    <xf numFmtId="9" fontId="0" fillId="0" borderId="0" xfId="2" applyFont="1"/>
    <xf numFmtId="10" fontId="0" fillId="0" borderId="0" xfId="2" applyNumberFormat="1" applyFont="1"/>
    <xf numFmtId="0" fontId="3" fillId="0" borderId="0" xfId="0" applyFont="1" applyAlignment="1">
      <alignment horizontal="center" wrapText="1"/>
    </xf>
    <xf numFmtId="0" fontId="6" fillId="0" borderId="0" xfId="0" applyFont="1" applyFill="1"/>
    <xf numFmtId="43" fontId="6" fillId="0" borderId="0" xfId="1" applyFont="1" applyFill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1E46F6"/>
      <color rgb="FFDDBA9C"/>
      <color rgb="FFB04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1D10D-4AE9-48C5-B975-7FF22D1065A8}">
  <dimension ref="B1:G20"/>
  <sheetViews>
    <sheetView showGridLines="0" tabSelected="1" zoomScale="110" zoomScaleNormal="110" workbookViewId="0">
      <selection activeCell="B2" sqref="B2"/>
    </sheetView>
  </sheetViews>
  <sheetFormatPr defaultRowHeight="19.5" customHeight="1" x14ac:dyDescent="0.25"/>
  <cols>
    <col min="2" max="2" width="52.140625" customWidth="1"/>
    <col min="3" max="3" width="12.42578125" bestFit="1" customWidth="1"/>
    <col min="5" max="5" width="42.5703125" customWidth="1"/>
    <col min="6" max="6" width="15.28515625" customWidth="1"/>
    <col min="7" max="7" width="9.5703125" customWidth="1"/>
  </cols>
  <sheetData>
    <row r="1" spans="2:7" ht="19.5" customHeight="1" x14ac:dyDescent="0.25">
      <c r="B1" s="4"/>
      <c r="C1" s="5"/>
      <c r="D1" s="6"/>
    </row>
    <row r="3" spans="2:7" ht="19.5" customHeight="1" x14ac:dyDescent="0.25">
      <c r="B3" s="1" t="s">
        <v>15</v>
      </c>
    </row>
    <row r="4" spans="2:7" ht="19.5" customHeight="1" x14ac:dyDescent="0.25">
      <c r="G4" s="12"/>
    </row>
    <row r="5" spans="2:7" ht="19.5" customHeight="1" x14ac:dyDescent="0.3">
      <c r="B5" s="23" t="s">
        <v>21</v>
      </c>
      <c r="C5" s="24"/>
      <c r="D5" s="8"/>
      <c r="E5" s="23" t="s">
        <v>98</v>
      </c>
      <c r="F5" s="24"/>
    </row>
    <row r="6" spans="2:7" ht="19.5" customHeight="1" x14ac:dyDescent="0.3">
      <c r="B6" s="25" t="s">
        <v>16</v>
      </c>
      <c r="C6" s="26">
        <v>3100</v>
      </c>
      <c r="D6" s="8"/>
      <c r="E6" s="25" t="s">
        <v>16</v>
      </c>
      <c r="F6" s="26">
        <v>6000</v>
      </c>
    </row>
    <row r="7" spans="2:7" ht="19.5" customHeight="1" x14ac:dyDescent="0.3">
      <c r="B7" s="25" t="s">
        <v>17</v>
      </c>
      <c r="C7" s="27">
        <v>160</v>
      </c>
      <c r="D7" s="8"/>
      <c r="E7" s="25" t="s">
        <v>17</v>
      </c>
      <c r="F7" s="27">
        <v>160</v>
      </c>
    </row>
    <row r="8" spans="2:7" ht="19.5" customHeight="1" x14ac:dyDescent="0.3">
      <c r="B8" s="28" t="s">
        <v>18</v>
      </c>
      <c r="C8" s="29">
        <f>C6/C7</f>
        <v>19.375</v>
      </c>
      <c r="D8" s="8"/>
      <c r="E8" s="28" t="s">
        <v>20</v>
      </c>
      <c r="F8" s="29">
        <f>F6/F7</f>
        <v>37.5</v>
      </c>
    </row>
    <row r="9" spans="2:7" ht="19.5" customHeight="1" x14ac:dyDescent="0.3">
      <c r="B9" s="30"/>
      <c r="C9" s="31"/>
      <c r="D9" s="8"/>
      <c r="E9" s="34"/>
      <c r="F9" s="35"/>
    </row>
    <row r="10" spans="2:7" ht="19.5" customHeight="1" x14ac:dyDescent="0.25">
      <c r="D10" s="8"/>
    </row>
    <row r="11" spans="2:7" ht="19.5" customHeight="1" x14ac:dyDescent="0.3">
      <c r="B11" s="23" t="s">
        <v>97</v>
      </c>
      <c r="C11" s="24"/>
      <c r="E11" s="23" t="s">
        <v>99</v>
      </c>
      <c r="F11" s="24"/>
    </row>
    <row r="12" spans="2:7" ht="19.5" customHeight="1" x14ac:dyDescent="0.3">
      <c r="B12" s="25" t="s">
        <v>16</v>
      </c>
      <c r="C12" s="26">
        <v>2500</v>
      </c>
      <c r="E12" s="25" t="s">
        <v>16</v>
      </c>
      <c r="F12" s="26">
        <v>3000</v>
      </c>
    </row>
    <row r="13" spans="2:7" ht="19.5" customHeight="1" x14ac:dyDescent="0.3">
      <c r="B13" s="25" t="s">
        <v>17</v>
      </c>
      <c r="C13" s="27">
        <v>160</v>
      </c>
      <c r="E13" s="25" t="s">
        <v>17</v>
      </c>
      <c r="F13" s="27">
        <v>160</v>
      </c>
    </row>
    <row r="14" spans="2:7" ht="19.5" customHeight="1" x14ac:dyDescent="0.3">
      <c r="B14" s="32" t="s">
        <v>19</v>
      </c>
      <c r="C14" s="33">
        <f>C12/C13</f>
        <v>15.625</v>
      </c>
      <c r="E14" s="32" t="s">
        <v>39</v>
      </c>
      <c r="F14" s="33">
        <f>F12/F13</f>
        <v>18.75</v>
      </c>
    </row>
    <row r="17" customFormat="1" ht="19.5" customHeight="1" x14ac:dyDescent="0.25"/>
    <row r="18" customFormat="1" ht="19.5" customHeight="1" x14ac:dyDescent="0.25"/>
    <row r="19" customFormat="1" ht="19.5" customHeight="1" x14ac:dyDescent="0.25"/>
    <row r="20" customFormat="1" ht="19.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6262-7DCD-41EF-9D41-FCB75ED4BF7A}">
  <dimension ref="A1:W41"/>
  <sheetViews>
    <sheetView showGridLines="0" workbookViewId="0">
      <selection activeCell="G12" sqref="G12"/>
    </sheetView>
  </sheetViews>
  <sheetFormatPr defaultRowHeight="19.5" customHeight="1" x14ac:dyDescent="0.25"/>
  <cols>
    <col min="2" max="2" width="52.140625" customWidth="1"/>
    <col min="3" max="3" width="12.42578125" bestFit="1" customWidth="1"/>
  </cols>
  <sheetData>
    <row r="1" spans="1:23" ht="19.5" customHeight="1" x14ac:dyDescent="0.25">
      <c r="B1" s="4"/>
      <c r="C1" s="5"/>
      <c r="D1" s="6"/>
    </row>
    <row r="3" spans="1:23" ht="19.5" customHeight="1" x14ac:dyDescent="0.25">
      <c r="B3" s="1" t="s">
        <v>22</v>
      </c>
    </row>
    <row r="4" spans="1:23" ht="19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9.5" customHeight="1" x14ac:dyDescent="0.3">
      <c r="A5" s="2"/>
      <c r="B5" s="2"/>
      <c r="C5" s="2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9.5" customHeight="1" x14ac:dyDescent="0.3">
      <c r="A6" s="2"/>
      <c r="B6" s="7" t="s">
        <v>0</v>
      </c>
      <c r="C6" s="13">
        <v>6000</v>
      </c>
      <c r="D6" s="49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9.5" customHeight="1" x14ac:dyDescent="0.3">
      <c r="A7" s="2"/>
      <c r="B7" s="7" t="s">
        <v>80</v>
      </c>
      <c r="C7" s="13">
        <v>6000</v>
      </c>
      <c r="D7" s="48">
        <v>0.1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 x14ac:dyDescent="0.3">
      <c r="A8" s="2"/>
      <c r="B8" s="7" t="s">
        <v>1</v>
      </c>
      <c r="C8" s="13"/>
      <c r="D8" s="4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9.5" customHeight="1" x14ac:dyDescent="0.3">
      <c r="A9" s="2"/>
      <c r="B9" s="7" t="s">
        <v>10</v>
      </c>
      <c r="C9" s="13">
        <v>6000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9.5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9.5" customHeight="1" x14ac:dyDescent="0.35">
      <c r="A12" s="2"/>
      <c r="B12" s="36" t="s">
        <v>24</v>
      </c>
      <c r="C12" s="1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9.5" customHeight="1" x14ac:dyDescent="0.35">
      <c r="A13" s="2"/>
      <c r="B13" s="37" t="s">
        <v>81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9.5" customHeight="1" x14ac:dyDescent="0.35">
      <c r="A14" s="2"/>
      <c r="B14" s="43" t="s">
        <v>82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9.5" customHeight="1" x14ac:dyDescent="0.3">
      <c r="A15" s="2"/>
      <c r="B15" s="2" t="s">
        <v>83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9.5" customHeight="1" x14ac:dyDescent="0.3">
      <c r="A16" s="2"/>
      <c r="B16" s="2" t="s">
        <v>79</v>
      </c>
      <c r="C16" s="79">
        <f>6000/(100%-10%)</f>
        <v>6666.6666666666661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9.5" customHeight="1" x14ac:dyDescent="0.3">
      <c r="A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9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9.5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9.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9.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9.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9.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9.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9.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9.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9.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9.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9.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9.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9.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9.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9.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9.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9.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9.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9.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9.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C647-2181-46DC-8378-1E6E2C512CB3}">
  <dimension ref="B1:F34"/>
  <sheetViews>
    <sheetView showGridLines="0" workbookViewId="0">
      <selection activeCell="I2" sqref="I2"/>
    </sheetView>
  </sheetViews>
  <sheetFormatPr defaultRowHeight="15" x14ac:dyDescent="0.25"/>
  <cols>
    <col min="2" max="2" width="26.85546875" customWidth="1"/>
    <col min="4" max="4" width="12" customWidth="1"/>
    <col min="5" max="5" width="15.140625" customWidth="1"/>
  </cols>
  <sheetData>
    <row r="1" spans="2:6" s="60" customFormat="1" ht="32.25" customHeight="1" x14ac:dyDescent="0.25">
      <c r="C1" s="60" t="s">
        <v>61</v>
      </c>
      <c r="D1" s="60" t="s">
        <v>65</v>
      </c>
      <c r="E1" s="60" t="s">
        <v>66</v>
      </c>
    </row>
    <row r="2" spans="2:6" x14ac:dyDescent="0.25">
      <c r="B2" s="61" t="s">
        <v>67</v>
      </c>
      <c r="C2" s="61"/>
      <c r="D2" s="62"/>
      <c r="E2" s="62">
        <f>SUM(E3:E5)</f>
        <v>17760</v>
      </c>
      <c r="F2" s="63">
        <v>1</v>
      </c>
    </row>
    <row r="3" spans="2:6" x14ac:dyDescent="0.25">
      <c r="B3" s="68" t="s">
        <v>68</v>
      </c>
      <c r="C3">
        <v>30</v>
      </c>
      <c r="D3" s="12">
        <v>233</v>
      </c>
      <c r="E3" s="12">
        <f>D3*C3</f>
        <v>6990</v>
      </c>
    </row>
    <row r="4" spans="2:6" x14ac:dyDescent="0.25">
      <c r="B4" s="68" t="s">
        <v>69</v>
      </c>
      <c r="C4">
        <v>30</v>
      </c>
      <c r="D4" s="12">
        <v>126</v>
      </c>
      <c r="E4" s="12">
        <f t="shared" ref="E4:E5" si="0">D4*C4</f>
        <v>3780</v>
      </c>
    </row>
    <row r="5" spans="2:6" x14ac:dyDescent="0.25">
      <c r="B5" s="68" t="s">
        <v>70</v>
      </c>
      <c r="C5">
        <v>30</v>
      </c>
      <c r="D5" s="12">
        <v>233</v>
      </c>
      <c r="E5" s="12">
        <f t="shared" si="0"/>
        <v>6990</v>
      </c>
    </row>
    <row r="6" spans="2:6" x14ac:dyDescent="0.25">
      <c r="B6" s="64" t="s">
        <v>3</v>
      </c>
      <c r="C6" s="64"/>
      <c r="D6" s="65"/>
      <c r="E6" s="65">
        <f>E7+E8</f>
        <v>5296</v>
      </c>
      <c r="F6" s="66">
        <f>E6*F2/E2</f>
        <v>0.29819819819819821</v>
      </c>
    </row>
    <row r="7" spans="2:6" x14ac:dyDescent="0.25">
      <c r="B7" s="69" t="s">
        <v>71</v>
      </c>
      <c r="C7" s="8"/>
      <c r="D7" s="70"/>
      <c r="E7" s="70">
        <f>E2*10%</f>
        <v>1776</v>
      </c>
      <c r="F7" s="71">
        <f>E7*$F$2/$E$2</f>
        <v>0.1</v>
      </c>
    </row>
    <row r="8" spans="2:6" x14ac:dyDescent="0.25">
      <c r="B8" s="80" t="s">
        <v>72</v>
      </c>
      <c r="C8" s="81"/>
      <c r="D8" s="82"/>
      <c r="E8" s="82">
        <f>E9+E15</f>
        <v>3520</v>
      </c>
      <c r="F8" s="83">
        <f>E8*$F$2/$E$2</f>
        <v>0.1981981981981982</v>
      </c>
    </row>
    <row r="9" spans="2:6" hidden="1" x14ac:dyDescent="0.25">
      <c r="B9" s="69" t="s">
        <v>78</v>
      </c>
      <c r="C9" s="69"/>
      <c r="D9" s="72"/>
      <c r="E9" s="72">
        <f>SUM(E10:E14)</f>
        <v>1760</v>
      </c>
      <c r="F9" s="73"/>
    </row>
    <row r="10" spans="2:6" hidden="1" x14ac:dyDescent="0.25">
      <c r="B10" s="74" t="s">
        <v>73</v>
      </c>
      <c r="C10">
        <v>2</v>
      </c>
      <c r="D10" s="12">
        <v>120</v>
      </c>
      <c r="E10" s="12">
        <f t="shared" ref="E10:E14" si="1">D10*C10</f>
        <v>240</v>
      </c>
    </row>
    <row r="11" spans="2:6" hidden="1" x14ac:dyDescent="0.25">
      <c r="B11" s="74" t="s">
        <v>74</v>
      </c>
      <c r="C11">
        <v>2</v>
      </c>
      <c r="D11" s="12">
        <v>70</v>
      </c>
      <c r="E11" s="12">
        <f t="shared" si="1"/>
        <v>140</v>
      </c>
    </row>
    <row r="12" spans="2:6" hidden="1" x14ac:dyDescent="0.25">
      <c r="B12" s="74" t="s">
        <v>75</v>
      </c>
      <c r="C12">
        <v>1</v>
      </c>
      <c r="D12" s="12">
        <v>600</v>
      </c>
      <c r="E12" s="12">
        <f t="shared" si="1"/>
        <v>600</v>
      </c>
    </row>
    <row r="13" spans="2:6" hidden="1" x14ac:dyDescent="0.25">
      <c r="B13" s="74" t="s">
        <v>76</v>
      </c>
      <c r="C13">
        <v>1</v>
      </c>
      <c r="D13" s="12">
        <v>300</v>
      </c>
      <c r="E13" s="12">
        <f t="shared" si="1"/>
        <v>300</v>
      </c>
    </row>
    <row r="14" spans="2:6" hidden="1" x14ac:dyDescent="0.25">
      <c r="B14" s="74" t="s">
        <v>77</v>
      </c>
      <c r="C14">
        <v>4</v>
      </c>
      <c r="D14" s="12">
        <v>120</v>
      </c>
      <c r="E14" s="12">
        <f t="shared" si="1"/>
        <v>480</v>
      </c>
    </row>
    <row r="15" spans="2:6" hidden="1" x14ac:dyDescent="0.25">
      <c r="B15" s="69" t="s">
        <v>96</v>
      </c>
      <c r="C15" s="69"/>
      <c r="D15" s="72"/>
      <c r="E15" s="72">
        <f>SUM(E16:E20)</f>
        <v>1760</v>
      </c>
      <c r="F15" s="73">
        <f>E15*$F$2/$E$2</f>
        <v>9.90990990990991E-2</v>
      </c>
    </row>
    <row r="16" spans="2:6" hidden="1" x14ac:dyDescent="0.25">
      <c r="B16" s="74" t="s">
        <v>73</v>
      </c>
      <c r="C16">
        <v>2</v>
      </c>
      <c r="D16" s="12">
        <v>120</v>
      </c>
      <c r="E16" s="12">
        <f t="shared" ref="E16:E20" si="2">D16*C16</f>
        <v>240</v>
      </c>
    </row>
    <row r="17" spans="2:6" hidden="1" x14ac:dyDescent="0.25">
      <c r="B17" s="74" t="s">
        <v>74</v>
      </c>
      <c r="C17">
        <v>2</v>
      </c>
      <c r="D17" s="12">
        <v>70</v>
      </c>
      <c r="E17" s="12">
        <f t="shared" si="2"/>
        <v>140</v>
      </c>
    </row>
    <row r="18" spans="2:6" hidden="1" x14ac:dyDescent="0.25">
      <c r="B18" s="74" t="s">
        <v>75</v>
      </c>
      <c r="C18">
        <v>1</v>
      </c>
      <c r="D18" s="12">
        <v>600</v>
      </c>
      <c r="E18" s="12">
        <f t="shared" si="2"/>
        <v>600</v>
      </c>
    </row>
    <row r="19" spans="2:6" hidden="1" x14ac:dyDescent="0.25">
      <c r="B19" s="74" t="s">
        <v>76</v>
      </c>
      <c r="C19">
        <v>1</v>
      </c>
      <c r="D19" s="12">
        <v>300</v>
      </c>
      <c r="E19" s="12">
        <f t="shared" si="2"/>
        <v>300</v>
      </c>
    </row>
    <row r="20" spans="2:6" hidden="1" x14ac:dyDescent="0.25">
      <c r="B20" s="74" t="s">
        <v>77</v>
      </c>
      <c r="C20">
        <v>4</v>
      </c>
      <c r="D20" s="12">
        <v>120</v>
      </c>
      <c r="E20" s="12">
        <f t="shared" si="2"/>
        <v>480</v>
      </c>
    </row>
    <row r="21" spans="2:6" x14ac:dyDescent="0.25">
      <c r="B21" s="61" t="s">
        <v>84</v>
      </c>
      <c r="C21" s="61"/>
      <c r="D21" s="62"/>
      <c r="E21" s="62">
        <f>E2-E6</f>
        <v>12464</v>
      </c>
      <c r="F21" s="67">
        <f>E21*F2/E2</f>
        <v>0.70180180180180185</v>
      </c>
    </row>
    <row r="22" spans="2:6" x14ac:dyDescent="0.25">
      <c r="D22" s="12"/>
      <c r="E22" s="12"/>
    </row>
    <row r="23" spans="2:6" x14ac:dyDescent="0.25">
      <c r="D23" s="12"/>
      <c r="E23" s="12"/>
    </row>
    <row r="24" spans="2:6" x14ac:dyDescent="0.25">
      <c r="D24" s="12"/>
      <c r="E24" s="12"/>
    </row>
    <row r="25" spans="2:6" x14ac:dyDescent="0.25">
      <c r="D25" s="12"/>
      <c r="E25" s="12"/>
    </row>
    <row r="26" spans="2:6" x14ac:dyDescent="0.25">
      <c r="D26" s="12"/>
      <c r="E26" s="12"/>
    </row>
    <row r="27" spans="2:6" x14ac:dyDescent="0.25">
      <c r="D27" s="12"/>
      <c r="E27" s="12"/>
    </row>
    <row r="28" spans="2:6" x14ac:dyDescent="0.25">
      <c r="D28" s="12"/>
      <c r="E28" s="12"/>
    </row>
    <row r="29" spans="2:6" x14ac:dyDescent="0.25">
      <c r="D29" s="12"/>
      <c r="E29" s="12"/>
    </row>
    <row r="30" spans="2:6" x14ac:dyDescent="0.25">
      <c r="D30" s="12"/>
      <c r="E30" s="12"/>
    </row>
    <row r="31" spans="2:6" x14ac:dyDescent="0.25">
      <c r="D31" s="12"/>
      <c r="E31" s="12"/>
    </row>
    <row r="32" spans="2:6" x14ac:dyDescent="0.25">
      <c r="D32" s="12"/>
      <c r="E32" s="12"/>
    </row>
    <row r="33" spans="4:5" x14ac:dyDescent="0.25">
      <c r="D33" s="12"/>
      <c r="E33" s="12"/>
    </row>
    <row r="34" spans="4:5" x14ac:dyDescent="0.25">
      <c r="D34" s="12"/>
      <c r="E34" s="12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9EB21-4069-4DDA-A17E-51E0B47FFB64}">
  <dimension ref="B1:S20"/>
  <sheetViews>
    <sheetView showGridLines="0" zoomScale="120" zoomScaleNormal="120" workbookViewId="0">
      <selection activeCell="H3" sqref="H3"/>
    </sheetView>
  </sheetViews>
  <sheetFormatPr defaultRowHeight="19.5" customHeight="1" x14ac:dyDescent="0.25"/>
  <cols>
    <col min="2" max="2" width="52.140625" hidden="1" customWidth="1"/>
    <col min="3" max="3" width="12.42578125" hidden="1" customWidth="1"/>
    <col min="4" max="4" width="10.42578125" hidden="1" customWidth="1"/>
    <col min="5" max="6" width="0" hidden="1" customWidth="1"/>
    <col min="7" max="7" width="48.140625" customWidth="1"/>
    <col min="8" max="9" width="14.28515625" customWidth="1"/>
    <col min="10" max="10" width="12.42578125" bestFit="1" customWidth="1"/>
    <col min="11" max="11" width="10.42578125" bestFit="1" customWidth="1"/>
    <col min="13" max="13" width="12.42578125" bestFit="1" customWidth="1"/>
    <col min="14" max="14" width="15.85546875" customWidth="1"/>
    <col min="16" max="16" width="12.42578125" bestFit="1" customWidth="1"/>
  </cols>
  <sheetData>
    <row r="1" spans="2:19" ht="19.5" customHeight="1" x14ac:dyDescent="0.25">
      <c r="B1" s="4"/>
      <c r="C1" s="5"/>
      <c r="D1" s="6"/>
      <c r="G1" s="4"/>
      <c r="H1" s="4"/>
      <c r="I1" s="4"/>
      <c r="J1" s="5"/>
      <c r="K1" s="6"/>
    </row>
    <row r="3" spans="2:19" ht="19.5" customHeight="1" x14ac:dyDescent="0.25">
      <c r="B3" s="1" t="s">
        <v>57</v>
      </c>
      <c r="G3" s="1" t="s">
        <v>58</v>
      </c>
      <c r="H3" s="1"/>
      <c r="I3" s="1"/>
    </row>
    <row r="4" spans="2:19" ht="19.5" customHeight="1" x14ac:dyDescent="0.25">
      <c r="B4" s="1"/>
      <c r="G4" s="1"/>
      <c r="H4" s="1"/>
      <c r="I4" s="1"/>
    </row>
    <row r="5" spans="2:19" ht="19.5" customHeight="1" x14ac:dyDescent="0.3">
      <c r="B5" s="50" t="s">
        <v>0</v>
      </c>
      <c r="C5" s="51">
        <f>'Custos Fixos'!G5</f>
        <v>5000</v>
      </c>
      <c r="D5" s="52">
        <v>1</v>
      </c>
      <c r="G5" s="50" t="s">
        <v>0</v>
      </c>
      <c r="H5" s="50" t="s">
        <v>60</v>
      </c>
      <c r="I5" s="50" t="s">
        <v>61</v>
      </c>
      <c r="J5" s="51">
        <f>SUM(J6:J10)</f>
        <v>8400</v>
      </c>
      <c r="K5" s="52">
        <v>1</v>
      </c>
      <c r="L5" s="13"/>
      <c r="M5" s="13"/>
      <c r="N5" s="13"/>
      <c r="O5" s="13"/>
      <c r="P5" s="13"/>
      <c r="Q5" s="13"/>
      <c r="R5" s="13"/>
      <c r="S5" s="13"/>
    </row>
    <row r="6" spans="2:19" ht="19.5" customHeight="1" x14ac:dyDescent="0.3">
      <c r="B6" s="50"/>
      <c r="C6" s="51"/>
      <c r="D6" s="52"/>
      <c r="G6" s="9" t="s">
        <v>59</v>
      </c>
      <c r="H6" s="7">
        <v>1200</v>
      </c>
      <c r="I6" s="7">
        <v>3</v>
      </c>
      <c r="J6" s="13">
        <f>I6*H6</f>
        <v>3600</v>
      </c>
      <c r="K6" s="49">
        <f>J6*$K$5/$J$5</f>
        <v>0.42857142857142855</v>
      </c>
      <c r="L6" s="13"/>
      <c r="M6" s="13"/>
      <c r="N6" s="13"/>
      <c r="O6" s="13"/>
      <c r="P6" s="13"/>
      <c r="Q6" s="13"/>
      <c r="R6" s="13"/>
      <c r="S6" s="13"/>
    </row>
    <row r="7" spans="2:19" ht="19.5" customHeight="1" x14ac:dyDescent="0.3">
      <c r="B7" s="50"/>
      <c r="C7" s="51"/>
      <c r="D7" s="52"/>
      <c r="G7" s="9" t="s">
        <v>62</v>
      </c>
      <c r="H7" s="7">
        <v>4000</v>
      </c>
      <c r="I7" s="7">
        <v>0</v>
      </c>
      <c r="J7" s="13">
        <f t="shared" ref="J7:J10" si="0">I7*H7</f>
        <v>0</v>
      </c>
      <c r="K7" s="49">
        <f t="shared" ref="K7:K10" si="1">J7*$K$5/$J$5</f>
        <v>0</v>
      </c>
      <c r="L7" s="13"/>
      <c r="M7" s="13"/>
      <c r="N7" s="13"/>
      <c r="O7" s="13"/>
      <c r="P7" s="13"/>
      <c r="Q7" s="13"/>
      <c r="R7" s="13"/>
      <c r="S7" s="13"/>
    </row>
    <row r="8" spans="2:19" ht="19.5" customHeight="1" x14ac:dyDescent="0.3">
      <c r="B8" s="50"/>
      <c r="C8" s="51"/>
      <c r="D8" s="52"/>
      <c r="G8" s="9" t="s">
        <v>64</v>
      </c>
      <c r="H8" s="7">
        <v>3000</v>
      </c>
      <c r="I8" s="7">
        <v>1</v>
      </c>
      <c r="J8" s="13">
        <f t="shared" si="0"/>
        <v>3000</v>
      </c>
      <c r="K8" s="49">
        <f t="shared" si="1"/>
        <v>0.35714285714285715</v>
      </c>
      <c r="L8" s="13"/>
      <c r="M8" s="13"/>
      <c r="N8" s="13"/>
      <c r="O8" s="13"/>
      <c r="P8" s="13"/>
      <c r="Q8" s="13"/>
      <c r="R8" s="13"/>
      <c r="S8" s="13"/>
    </row>
    <row r="9" spans="2:19" ht="19.5" customHeight="1" x14ac:dyDescent="0.3">
      <c r="B9" s="50"/>
      <c r="C9" s="51"/>
      <c r="D9" s="52"/>
      <c r="G9" s="9" t="s">
        <v>63</v>
      </c>
      <c r="H9" s="7">
        <v>1800</v>
      </c>
      <c r="I9" s="7">
        <v>1</v>
      </c>
      <c r="J9" s="13">
        <f t="shared" si="0"/>
        <v>1800</v>
      </c>
      <c r="K9" s="49">
        <f t="shared" si="1"/>
        <v>0.21428571428571427</v>
      </c>
      <c r="L9" s="13"/>
      <c r="M9" s="13"/>
      <c r="N9" s="13"/>
      <c r="O9" s="13"/>
      <c r="P9" s="13"/>
      <c r="Q9" s="13"/>
      <c r="R9" s="13"/>
      <c r="S9" s="13"/>
    </row>
    <row r="10" spans="2:19" ht="19.5" hidden="1" customHeight="1" x14ac:dyDescent="0.3">
      <c r="B10" s="50"/>
      <c r="C10" s="51"/>
      <c r="D10" s="52"/>
      <c r="G10" s="7"/>
      <c r="H10" s="7"/>
      <c r="I10" s="7"/>
      <c r="J10" s="13">
        <f t="shared" si="0"/>
        <v>0</v>
      </c>
      <c r="K10" s="49">
        <f t="shared" si="1"/>
        <v>0</v>
      </c>
      <c r="L10" s="13"/>
      <c r="M10" s="13"/>
      <c r="N10" s="13"/>
      <c r="O10" s="13"/>
      <c r="P10" s="13"/>
      <c r="Q10" s="13"/>
      <c r="R10" s="13"/>
      <c r="S10" s="13"/>
    </row>
    <row r="11" spans="2:19" ht="19.5" customHeight="1" x14ac:dyDescent="0.3">
      <c r="B11" s="56" t="s">
        <v>3</v>
      </c>
      <c r="C11" s="57">
        <f>SUM(C12:C13)</f>
        <v>3600</v>
      </c>
      <c r="D11" s="58">
        <f>SUM(D12:D13)</f>
        <v>0.72</v>
      </c>
      <c r="G11" s="56" t="s">
        <v>3</v>
      </c>
      <c r="H11" s="56"/>
      <c r="I11" s="56"/>
      <c r="J11" s="57">
        <f>SUM(J12:J13)</f>
        <v>500</v>
      </c>
      <c r="K11" s="58">
        <f>SUM(K12:K13)</f>
        <v>0.1</v>
      </c>
      <c r="L11" s="13"/>
      <c r="M11" s="13"/>
      <c r="N11" s="13"/>
      <c r="O11" s="13"/>
      <c r="P11" s="13"/>
      <c r="Q11" s="13"/>
      <c r="R11" s="13"/>
      <c r="S11" s="13"/>
    </row>
    <row r="12" spans="2:19" ht="19.5" customHeight="1" x14ac:dyDescent="0.3">
      <c r="B12" s="9" t="s">
        <v>4</v>
      </c>
      <c r="C12" s="55">
        <f>$C$5*D12</f>
        <v>500</v>
      </c>
      <c r="D12" s="17">
        <f>'Custos Variáveis de Vendas'!C5</f>
        <v>0.1</v>
      </c>
      <c r="G12" s="9" t="s">
        <v>4</v>
      </c>
      <c r="H12" s="9"/>
      <c r="I12" s="9"/>
      <c r="J12" s="55">
        <f>$C$5*K12</f>
        <v>500</v>
      </c>
      <c r="K12" s="17">
        <v>0.1</v>
      </c>
      <c r="L12" s="13"/>
      <c r="M12" s="13"/>
      <c r="N12" s="13"/>
      <c r="O12" s="13"/>
      <c r="P12" s="13"/>
      <c r="Q12" s="13"/>
      <c r="R12" s="13"/>
      <c r="S12" s="13"/>
    </row>
    <row r="13" spans="2:19" ht="19.5" customHeight="1" x14ac:dyDescent="0.3">
      <c r="B13" s="46" t="s">
        <v>5</v>
      </c>
      <c r="C13" s="55">
        <f>$C$5*D13</f>
        <v>3100</v>
      </c>
      <c r="D13" s="49">
        <v>0.62</v>
      </c>
      <c r="G13" s="46" t="s">
        <v>5</v>
      </c>
      <c r="H13" s="46"/>
      <c r="I13" s="46"/>
      <c r="J13" s="55">
        <f>$C$5*K13</f>
        <v>0</v>
      </c>
      <c r="K13" s="49">
        <v>0</v>
      </c>
      <c r="L13" s="13"/>
      <c r="M13" s="13"/>
      <c r="N13" s="13"/>
      <c r="O13" s="13"/>
      <c r="P13" s="13"/>
      <c r="Q13" s="13"/>
      <c r="R13" s="13"/>
      <c r="S13" s="13"/>
    </row>
    <row r="14" spans="2:19" ht="19.5" customHeight="1" x14ac:dyDescent="0.3">
      <c r="B14" s="50" t="s">
        <v>1</v>
      </c>
      <c r="C14" s="51">
        <f>C5-C11</f>
        <v>1400</v>
      </c>
      <c r="D14" s="52">
        <f>D5-D11</f>
        <v>0.28000000000000003</v>
      </c>
      <c r="G14" s="50" t="s">
        <v>1</v>
      </c>
      <c r="H14" s="50"/>
      <c r="I14" s="50"/>
      <c r="J14" s="51">
        <f>J5-J11</f>
        <v>7900</v>
      </c>
      <c r="K14" s="52">
        <f>K5-K11</f>
        <v>0.9</v>
      </c>
      <c r="L14" s="13"/>
      <c r="M14" s="13"/>
      <c r="N14" s="13"/>
      <c r="O14" s="13"/>
      <c r="P14" s="13"/>
      <c r="Q14" s="13"/>
      <c r="R14" s="13"/>
      <c r="S14" s="13"/>
    </row>
    <row r="15" spans="2:19" ht="19.5" customHeight="1" x14ac:dyDescent="0.3">
      <c r="B15" s="56" t="s">
        <v>10</v>
      </c>
      <c r="C15" s="57">
        <f>SUM(C16:C19)</f>
        <v>900</v>
      </c>
      <c r="D15" s="59">
        <f>C15*$D$5/$C$5</f>
        <v>0.18</v>
      </c>
      <c r="G15" s="56" t="s">
        <v>10</v>
      </c>
      <c r="H15" s="56"/>
      <c r="I15" s="56"/>
      <c r="J15" s="57">
        <f>SUM(J16:J19)</f>
        <v>4000</v>
      </c>
      <c r="K15" s="59">
        <f>J15*$D$5/$C$5</f>
        <v>0.8</v>
      </c>
      <c r="L15" s="13"/>
      <c r="M15" s="13"/>
      <c r="N15" s="13"/>
      <c r="O15" s="13"/>
      <c r="P15" s="13"/>
      <c r="Q15" s="13"/>
      <c r="R15" s="13"/>
      <c r="S15" s="13"/>
    </row>
    <row r="16" spans="2:19" ht="19.5" customHeight="1" x14ac:dyDescent="0.3">
      <c r="B16" s="9" t="s">
        <v>6</v>
      </c>
      <c r="C16" s="13">
        <f>'Custos Fixos'!C6</f>
        <v>600</v>
      </c>
      <c r="D16" s="53">
        <f t="shared" ref="D16:D19" si="2">C16*$D$5/$C$5</f>
        <v>0.12</v>
      </c>
      <c r="G16" s="9" t="s">
        <v>6</v>
      </c>
      <c r="H16" s="9"/>
      <c r="I16" s="9"/>
      <c r="J16" s="13">
        <f>C16</f>
        <v>600</v>
      </c>
      <c r="K16" s="53">
        <f t="shared" ref="K16:K19" si="3">J16*$D$5/$C$5</f>
        <v>0.12</v>
      </c>
      <c r="L16" s="13"/>
      <c r="M16" s="13"/>
      <c r="N16" s="13"/>
      <c r="O16" s="13"/>
      <c r="P16" s="13"/>
      <c r="Q16" s="13"/>
      <c r="R16" s="13"/>
      <c r="S16" s="13"/>
    </row>
    <row r="17" spans="2:19" ht="19.5" customHeight="1" x14ac:dyDescent="0.3">
      <c r="B17" s="3" t="s">
        <v>7</v>
      </c>
      <c r="C17" s="13">
        <f>'Custos Fixos'!C7</f>
        <v>200</v>
      </c>
      <c r="D17" s="53">
        <f t="shared" si="2"/>
        <v>0.04</v>
      </c>
      <c r="G17" s="3" t="s">
        <v>7</v>
      </c>
      <c r="H17" s="3"/>
      <c r="I17" s="3"/>
      <c r="J17" s="13">
        <f t="shared" ref="J17:J18" si="4">C17</f>
        <v>200</v>
      </c>
      <c r="K17" s="53">
        <f t="shared" si="3"/>
        <v>0.04</v>
      </c>
      <c r="L17" s="13"/>
      <c r="M17" s="13"/>
      <c r="N17" s="13"/>
      <c r="O17" s="13"/>
      <c r="P17" s="13"/>
      <c r="Q17" s="13"/>
      <c r="R17" s="13"/>
      <c r="S17" s="13"/>
    </row>
    <row r="18" spans="2:19" ht="19.5" customHeight="1" x14ac:dyDescent="0.3">
      <c r="B18" s="3" t="s">
        <v>8</v>
      </c>
      <c r="C18" s="13">
        <f>'Custos Fixos'!C8</f>
        <v>100</v>
      </c>
      <c r="D18" s="53">
        <f t="shared" si="2"/>
        <v>0.02</v>
      </c>
      <c r="G18" s="3" t="s">
        <v>8</v>
      </c>
      <c r="H18" s="3"/>
      <c r="I18" s="3"/>
      <c r="J18" s="13">
        <f t="shared" si="4"/>
        <v>100</v>
      </c>
      <c r="K18" s="53">
        <f t="shared" si="3"/>
        <v>0.02</v>
      </c>
      <c r="L18" s="13"/>
      <c r="M18" s="13"/>
      <c r="N18" s="13"/>
      <c r="O18" s="13"/>
      <c r="P18" s="13"/>
      <c r="Q18" s="13"/>
      <c r="R18" s="13"/>
      <c r="S18" s="13"/>
    </row>
    <row r="19" spans="2:19" ht="19.5" customHeight="1" x14ac:dyDescent="0.3">
      <c r="B19" s="44" t="s">
        <v>9</v>
      </c>
      <c r="C19" s="45">
        <f>'Custos Fixos'!C9</f>
        <v>0</v>
      </c>
      <c r="D19" s="53">
        <f t="shared" si="2"/>
        <v>0</v>
      </c>
      <c r="G19" s="44" t="s">
        <v>9</v>
      </c>
      <c r="H19" s="44"/>
      <c r="I19" s="44"/>
      <c r="J19" s="45">
        <v>3100</v>
      </c>
      <c r="K19" s="53">
        <f t="shared" si="3"/>
        <v>0.62</v>
      </c>
      <c r="L19" s="13"/>
      <c r="M19" s="13"/>
      <c r="N19" s="13"/>
      <c r="O19" s="13"/>
      <c r="P19" s="13"/>
      <c r="Q19" s="13"/>
      <c r="R19" s="13"/>
      <c r="S19" s="13"/>
    </row>
    <row r="20" spans="2:19" ht="19.5" customHeight="1" x14ac:dyDescent="0.3">
      <c r="B20" s="50" t="s">
        <v>2</v>
      </c>
      <c r="C20" s="51">
        <f>C14-C15</f>
        <v>500</v>
      </c>
      <c r="D20" s="54">
        <f>C20*$D$5/$C$5</f>
        <v>0.1</v>
      </c>
      <c r="G20" s="50" t="s">
        <v>2</v>
      </c>
      <c r="H20" s="50"/>
      <c r="I20" s="50"/>
      <c r="J20" s="51">
        <f>J14-J15</f>
        <v>3900</v>
      </c>
      <c r="K20" s="54">
        <f>J20*$D$5/$C$5</f>
        <v>0.78</v>
      </c>
      <c r="L20" s="13"/>
      <c r="M20" s="13"/>
      <c r="N20" s="13"/>
      <c r="O20" s="13"/>
      <c r="P20" s="13"/>
      <c r="Q20" s="13"/>
      <c r="R20" s="13"/>
      <c r="S20" s="13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B26A-0F53-40FD-96E9-26BD455BCBAC}">
  <dimension ref="B1:H8"/>
  <sheetViews>
    <sheetView showGridLines="0" workbookViewId="0">
      <selection activeCell="C5" sqref="C5"/>
    </sheetView>
  </sheetViews>
  <sheetFormatPr defaultRowHeight="19.5" customHeight="1" x14ac:dyDescent="0.25"/>
  <cols>
    <col min="2" max="2" width="52.140625" customWidth="1"/>
    <col min="3" max="3" width="10.42578125" customWidth="1"/>
    <col min="6" max="6" width="45.42578125" customWidth="1"/>
  </cols>
  <sheetData>
    <row r="1" spans="2:8" ht="19.5" customHeight="1" x14ac:dyDescent="0.25">
      <c r="B1" s="4"/>
      <c r="C1" s="5"/>
      <c r="D1" s="6"/>
    </row>
    <row r="3" spans="2:8" ht="19.5" customHeight="1" x14ac:dyDescent="0.25">
      <c r="B3" s="1" t="s">
        <v>14</v>
      </c>
    </row>
    <row r="4" spans="2:8" ht="19.5" customHeight="1" x14ac:dyDescent="0.3">
      <c r="B4" s="2"/>
    </row>
    <row r="5" spans="2:8" ht="19.5" customHeight="1" x14ac:dyDescent="0.3">
      <c r="B5" s="9" t="s">
        <v>4</v>
      </c>
      <c r="C5" s="11">
        <f>SUM(C6:C8)</f>
        <v>0.1</v>
      </c>
      <c r="D5" s="8"/>
      <c r="F5" s="9"/>
      <c r="G5" s="8"/>
      <c r="H5" s="8"/>
    </row>
    <row r="6" spans="2:8" ht="19.5" customHeight="1" x14ac:dyDescent="0.3">
      <c r="B6" s="10" t="s">
        <v>11</v>
      </c>
      <c r="C6" s="11">
        <v>0.05</v>
      </c>
      <c r="D6" s="8"/>
      <c r="F6" s="10"/>
    </row>
    <row r="7" spans="2:8" ht="19.5" customHeight="1" x14ac:dyDescent="0.3">
      <c r="B7" s="10" t="s">
        <v>12</v>
      </c>
      <c r="C7" s="11">
        <v>0.03</v>
      </c>
      <c r="D7" s="8"/>
      <c r="F7" s="10"/>
    </row>
    <row r="8" spans="2:8" ht="19.5" customHeight="1" x14ac:dyDescent="0.3">
      <c r="B8" s="10" t="s">
        <v>13</v>
      </c>
      <c r="C8" s="11">
        <v>0.02</v>
      </c>
      <c r="D8" s="8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197A-C140-462E-8F9E-28992EAE67E8}">
  <dimension ref="B1:I36"/>
  <sheetViews>
    <sheetView showGridLines="0" topLeftCell="A2" workbookViewId="0">
      <selection activeCell="B9" sqref="B9"/>
    </sheetView>
  </sheetViews>
  <sheetFormatPr defaultRowHeight="19.5" customHeight="1" x14ac:dyDescent="0.25"/>
  <cols>
    <col min="2" max="2" width="52.140625" customWidth="1"/>
    <col min="3" max="3" width="12.42578125" bestFit="1" customWidth="1"/>
    <col min="6" max="6" width="30.42578125" bestFit="1" customWidth="1"/>
    <col min="7" max="7" width="12.42578125" bestFit="1" customWidth="1"/>
  </cols>
  <sheetData>
    <row r="1" spans="2:9" ht="19.5" customHeight="1" x14ac:dyDescent="0.25">
      <c r="B1" s="4"/>
      <c r="C1" s="5"/>
      <c r="D1" s="6"/>
    </row>
    <row r="3" spans="2:9" ht="19.5" customHeight="1" x14ac:dyDescent="0.25">
      <c r="B3" s="1" t="s">
        <v>22</v>
      </c>
    </row>
    <row r="4" spans="2:9" ht="19.5" customHeight="1" x14ac:dyDescent="0.25">
      <c r="B4" s="1"/>
    </row>
    <row r="5" spans="2:9" ht="19.5" customHeight="1" x14ac:dyDescent="0.3">
      <c r="B5" s="94" t="s">
        <v>10</v>
      </c>
      <c r="C5" s="95">
        <f>SUM(C6:C76)</f>
        <v>2100</v>
      </c>
      <c r="D5" s="8"/>
      <c r="F5" s="3" t="s">
        <v>49</v>
      </c>
      <c r="G5" s="16">
        <v>5000</v>
      </c>
    </row>
    <row r="6" spans="2:9" ht="19.5" customHeight="1" x14ac:dyDescent="0.3">
      <c r="B6" s="9" t="s">
        <v>6</v>
      </c>
      <c r="C6" s="13">
        <v>600</v>
      </c>
      <c r="D6" s="8"/>
      <c r="F6" s="3" t="s">
        <v>48</v>
      </c>
      <c r="G6" s="38">
        <f>C5/G5</f>
        <v>0.42</v>
      </c>
    </row>
    <row r="7" spans="2:9" ht="19.5" customHeight="1" x14ac:dyDescent="0.3">
      <c r="B7" s="3" t="s">
        <v>23</v>
      </c>
      <c r="C7" s="16">
        <v>200</v>
      </c>
      <c r="I7" s="90"/>
    </row>
    <row r="8" spans="2:9" ht="19.5" customHeight="1" x14ac:dyDescent="0.3">
      <c r="B8" s="3" t="s">
        <v>8</v>
      </c>
      <c r="C8" s="16">
        <v>100</v>
      </c>
      <c r="I8" s="92"/>
    </row>
    <row r="9" spans="2:9" ht="19.5" customHeight="1" x14ac:dyDescent="0.3">
      <c r="B9" s="3" t="s">
        <v>9</v>
      </c>
      <c r="C9" s="16">
        <v>0</v>
      </c>
    </row>
    <row r="10" spans="2:9" ht="19.5" customHeight="1" x14ac:dyDescent="0.3">
      <c r="B10" s="3" t="s">
        <v>8</v>
      </c>
      <c r="C10" s="16">
        <v>0</v>
      </c>
    </row>
    <row r="11" spans="2:9" ht="19.5" customHeight="1" x14ac:dyDescent="0.3">
      <c r="B11" s="3" t="s">
        <v>8</v>
      </c>
      <c r="C11" s="16">
        <v>0</v>
      </c>
    </row>
    <row r="12" spans="2:9" ht="19.5" customHeight="1" x14ac:dyDescent="0.3">
      <c r="B12" s="3" t="s">
        <v>8</v>
      </c>
      <c r="C12" s="16">
        <v>0</v>
      </c>
    </row>
    <row r="13" spans="2:9" ht="19.5" customHeight="1" x14ac:dyDescent="0.3">
      <c r="B13" s="3" t="s">
        <v>8</v>
      </c>
      <c r="C13" s="16">
        <v>0</v>
      </c>
    </row>
    <row r="14" spans="2:9" ht="19.5" customHeight="1" x14ac:dyDescent="0.3">
      <c r="B14" s="3" t="s">
        <v>8</v>
      </c>
      <c r="C14" s="16">
        <v>0</v>
      </c>
    </row>
    <row r="15" spans="2:9" ht="19.5" customHeight="1" x14ac:dyDescent="0.3">
      <c r="B15" s="3" t="s">
        <v>8</v>
      </c>
      <c r="C15" s="16">
        <v>0</v>
      </c>
    </row>
    <row r="16" spans="2:9" ht="19.5" customHeight="1" x14ac:dyDescent="0.3">
      <c r="B16" s="3" t="s">
        <v>8</v>
      </c>
      <c r="C16" s="16">
        <v>0</v>
      </c>
    </row>
    <row r="17" spans="2:3" ht="19.5" customHeight="1" x14ac:dyDescent="0.3">
      <c r="B17" s="3" t="s">
        <v>8</v>
      </c>
      <c r="C17" s="16">
        <v>0</v>
      </c>
    </row>
    <row r="18" spans="2:3" ht="19.5" customHeight="1" x14ac:dyDescent="0.3">
      <c r="B18" s="3" t="s">
        <v>8</v>
      </c>
      <c r="C18" s="16">
        <v>0</v>
      </c>
    </row>
    <row r="19" spans="2:3" ht="19.5" customHeight="1" x14ac:dyDescent="0.3">
      <c r="B19" s="3" t="s">
        <v>8</v>
      </c>
      <c r="C19" s="16">
        <v>0</v>
      </c>
    </row>
    <row r="20" spans="2:3" ht="19.5" customHeight="1" x14ac:dyDescent="0.3">
      <c r="B20" s="3" t="s">
        <v>8</v>
      </c>
      <c r="C20" s="16">
        <v>0</v>
      </c>
    </row>
    <row r="21" spans="2:3" ht="19.5" customHeight="1" x14ac:dyDescent="0.3">
      <c r="B21" s="3" t="s">
        <v>8</v>
      </c>
      <c r="C21" s="16">
        <v>0</v>
      </c>
    </row>
    <row r="22" spans="2:3" ht="19.5" customHeight="1" x14ac:dyDescent="0.3">
      <c r="B22" s="3" t="s">
        <v>8</v>
      </c>
      <c r="C22" s="16">
        <v>0</v>
      </c>
    </row>
    <row r="23" spans="2:3" ht="19.5" customHeight="1" x14ac:dyDescent="0.3">
      <c r="B23" s="3" t="s">
        <v>8</v>
      </c>
      <c r="C23" s="16">
        <v>0</v>
      </c>
    </row>
    <row r="24" spans="2:3" ht="19.5" customHeight="1" x14ac:dyDescent="0.3">
      <c r="B24" s="3" t="s">
        <v>8</v>
      </c>
      <c r="C24" s="16">
        <v>0</v>
      </c>
    </row>
    <row r="25" spans="2:3" ht="19.5" customHeight="1" x14ac:dyDescent="0.3">
      <c r="B25" s="3" t="s">
        <v>8</v>
      </c>
      <c r="C25" s="16">
        <v>100</v>
      </c>
    </row>
    <row r="26" spans="2:3" ht="19.5" customHeight="1" x14ac:dyDescent="0.3">
      <c r="B26" s="3" t="s">
        <v>8</v>
      </c>
      <c r="C26" s="16">
        <v>100</v>
      </c>
    </row>
    <row r="27" spans="2:3" ht="19.5" customHeight="1" x14ac:dyDescent="0.3">
      <c r="B27" s="3" t="s">
        <v>8</v>
      </c>
      <c r="C27" s="16">
        <v>100</v>
      </c>
    </row>
    <row r="28" spans="2:3" ht="19.5" customHeight="1" x14ac:dyDescent="0.3">
      <c r="B28" s="3" t="s">
        <v>8</v>
      </c>
      <c r="C28" s="16">
        <v>100</v>
      </c>
    </row>
    <row r="29" spans="2:3" ht="19.5" customHeight="1" x14ac:dyDescent="0.3">
      <c r="B29" s="3" t="s">
        <v>8</v>
      </c>
      <c r="C29" s="16">
        <v>100</v>
      </c>
    </row>
    <row r="30" spans="2:3" ht="19.5" customHeight="1" x14ac:dyDescent="0.3">
      <c r="B30" s="3" t="s">
        <v>8</v>
      </c>
      <c r="C30" s="16">
        <v>100</v>
      </c>
    </row>
    <row r="31" spans="2:3" ht="19.5" customHeight="1" x14ac:dyDescent="0.3">
      <c r="B31" s="3" t="s">
        <v>8</v>
      </c>
      <c r="C31" s="16">
        <v>100</v>
      </c>
    </row>
    <row r="32" spans="2:3" ht="19.5" customHeight="1" x14ac:dyDescent="0.3">
      <c r="B32" s="3" t="s">
        <v>8</v>
      </c>
      <c r="C32" s="16">
        <v>100</v>
      </c>
    </row>
    <row r="33" spans="2:3" ht="19.5" customHeight="1" x14ac:dyDescent="0.3">
      <c r="B33" s="3" t="s">
        <v>8</v>
      </c>
      <c r="C33" s="16">
        <v>100</v>
      </c>
    </row>
    <row r="34" spans="2:3" ht="19.5" customHeight="1" x14ac:dyDescent="0.3">
      <c r="B34" s="3" t="s">
        <v>8</v>
      </c>
      <c r="C34" s="16">
        <v>100</v>
      </c>
    </row>
    <row r="35" spans="2:3" ht="19.5" customHeight="1" x14ac:dyDescent="0.3">
      <c r="B35" s="3" t="s">
        <v>8</v>
      </c>
      <c r="C35" s="16">
        <v>100</v>
      </c>
    </row>
    <row r="36" spans="2:3" ht="19.5" customHeight="1" x14ac:dyDescent="0.3">
      <c r="B36" s="3" t="s">
        <v>8</v>
      </c>
      <c r="C36" s="16">
        <v>100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55D0-9D9F-4250-90FB-9104FDC84FC6}">
  <dimension ref="B1:H16"/>
  <sheetViews>
    <sheetView showGridLines="0" zoomScaleNormal="100" workbookViewId="0">
      <selection activeCell="D14" sqref="D14"/>
    </sheetView>
  </sheetViews>
  <sheetFormatPr defaultRowHeight="19.5" customHeight="1" x14ac:dyDescent="0.25"/>
  <cols>
    <col min="2" max="2" width="52.140625" customWidth="1"/>
    <col min="3" max="3" width="28.5703125" customWidth="1"/>
    <col min="4" max="4" width="12.42578125" bestFit="1" customWidth="1"/>
    <col min="5" max="5" width="18.5703125" customWidth="1"/>
    <col min="6" max="6" width="18.85546875" customWidth="1"/>
    <col min="7" max="7" width="15.28515625" customWidth="1"/>
    <col min="8" max="8" width="9.5703125" bestFit="1" customWidth="1"/>
  </cols>
  <sheetData>
    <row r="1" spans="2:8" ht="19.5" customHeight="1" x14ac:dyDescent="0.25">
      <c r="B1" s="4"/>
      <c r="C1" s="4"/>
      <c r="D1" s="5"/>
      <c r="E1" s="6"/>
    </row>
    <row r="2" spans="2:8" ht="19.5" customHeight="1" x14ac:dyDescent="0.25">
      <c r="H2" s="12"/>
    </row>
    <row r="3" spans="2:8" ht="19.5" customHeight="1" x14ac:dyDescent="0.25">
      <c r="B3" s="1" t="s">
        <v>46</v>
      </c>
      <c r="C3" s="1"/>
    </row>
    <row r="4" spans="2:8" ht="19.5" customHeight="1" x14ac:dyDescent="0.25">
      <c r="H4" s="12"/>
    </row>
    <row r="5" spans="2:8" ht="19.5" customHeight="1" x14ac:dyDescent="0.3">
      <c r="B5" s="21" t="s">
        <v>33</v>
      </c>
      <c r="D5" s="7"/>
      <c r="E5" s="8"/>
      <c r="F5" s="15"/>
      <c r="G5" s="7"/>
    </row>
    <row r="6" spans="2:8" ht="19.5" customHeight="1" x14ac:dyDescent="0.3">
      <c r="B6" s="15" t="s">
        <v>26</v>
      </c>
      <c r="C6" s="15" t="s">
        <v>30</v>
      </c>
      <c r="D6" s="78" t="s">
        <v>29</v>
      </c>
      <c r="E6" s="78" t="s">
        <v>31</v>
      </c>
      <c r="F6" s="78" t="s">
        <v>32</v>
      </c>
      <c r="G6" s="7"/>
    </row>
    <row r="7" spans="2:8" ht="19.5" customHeight="1" x14ac:dyDescent="0.3">
      <c r="B7" s="9" t="s">
        <v>27</v>
      </c>
      <c r="C7" s="9" t="str">
        <f>'Hora-técnica'!B5</f>
        <v>Profissional 1 - Juliana</v>
      </c>
      <c r="D7" s="20">
        <v>1</v>
      </c>
      <c r="E7" s="13">
        <f>'Hora-técnica'!C8</f>
        <v>19.375</v>
      </c>
      <c r="F7" s="13">
        <f>D7*E7</f>
        <v>19.375</v>
      </c>
      <c r="G7" s="13"/>
    </row>
    <row r="8" spans="2:8" ht="19.5" customHeight="1" x14ac:dyDescent="0.3">
      <c r="B8" s="9" t="s">
        <v>36</v>
      </c>
      <c r="C8" s="9" t="str">
        <f>'Hora-técnica'!B5</f>
        <v>Profissional 1 - Juliana</v>
      </c>
      <c r="D8" s="14">
        <v>16</v>
      </c>
      <c r="E8" s="13">
        <f>'Hora-técnica'!C8</f>
        <v>19.375</v>
      </c>
      <c r="F8" s="13">
        <f t="shared" ref="F8:F10" si="0">D8*E8</f>
        <v>310</v>
      </c>
      <c r="G8" s="7"/>
    </row>
    <row r="9" spans="2:8" ht="19.5" customHeight="1" x14ac:dyDescent="0.3">
      <c r="B9" s="9" t="s">
        <v>28</v>
      </c>
      <c r="C9" s="9" t="str">
        <f>'Hora-técnica'!B5</f>
        <v>Profissional 1 - Juliana</v>
      </c>
      <c r="D9" s="14">
        <v>1</v>
      </c>
      <c r="E9" s="13">
        <f>'Hora-técnica'!C8</f>
        <v>19.375</v>
      </c>
      <c r="F9" s="13">
        <f>D9*E9</f>
        <v>19.375</v>
      </c>
    </row>
    <row r="10" spans="2:8" ht="19.5" customHeight="1" x14ac:dyDescent="0.3">
      <c r="B10" s="9" t="s">
        <v>37</v>
      </c>
      <c r="C10" s="9" t="str">
        <f>'Hora-técnica'!B5</f>
        <v>Profissional 1 - Juliana</v>
      </c>
      <c r="D10" s="14">
        <v>1</v>
      </c>
      <c r="E10" s="13">
        <f>'Hora-técnica'!C8</f>
        <v>19.375</v>
      </c>
      <c r="F10" s="13">
        <f t="shared" si="0"/>
        <v>19.375</v>
      </c>
      <c r="G10" s="14"/>
    </row>
    <row r="11" spans="2:8" ht="19.5" customHeight="1" x14ac:dyDescent="0.3">
      <c r="B11" s="9" t="s">
        <v>35</v>
      </c>
      <c r="C11" s="9" t="str">
        <f>'Hora-técnica'!B5</f>
        <v>Profissional 1 - Juliana</v>
      </c>
      <c r="D11" s="14">
        <v>2</v>
      </c>
      <c r="E11" s="13">
        <f>'Hora-técnica'!C8</f>
        <v>19.375</v>
      </c>
      <c r="F11" s="13">
        <f t="shared" ref="F11:F12" si="1">D11*E11</f>
        <v>38.75</v>
      </c>
      <c r="G11" s="14"/>
    </row>
    <row r="12" spans="2:8" ht="19.5" customHeight="1" x14ac:dyDescent="0.3">
      <c r="B12" s="9" t="s">
        <v>38</v>
      </c>
      <c r="C12" s="9" t="str">
        <f>'Hora-técnica'!B5</f>
        <v>Profissional 1 - Juliana</v>
      </c>
      <c r="D12" s="20">
        <v>1</v>
      </c>
      <c r="E12" s="13">
        <f>'Hora-técnica'!C8</f>
        <v>19.375</v>
      </c>
      <c r="F12" s="13">
        <f t="shared" si="1"/>
        <v>19.375</v>
      </c>
      <c r="H12" s="84"/>
    </row>
    <row r="13" spans="2:8" ht="19.5" customHeight="1" x14ac:dyDescent="0.3">
      <c r="B13" s="9" t="s">
        <v>86</v>
      </c>
      <c r="C13" s="9"/>
      <c r="D13" s="20"/>
      <c r="E13" s="13"/>
      <c r="F13" s="13">
        <v>0</v>
      </c>
    </row>
    <row r="14" spans="2:8" ht="19.5" customHeight="1" x14ac:dyDescent="0.3">
      <c r="B14" s="21" t="s">
        <v>34</v>
      </c>
      <c r="D14" s="14">
        <f>SUM(D7:D12)</f>
        <v>22</v>
      </c>
      <c r="F14" s="22">
        <f>SUM(F7:F13)</f>
        <v>426.25</v>
      </c>
    </row>
    <row r="16" spans="2:8" ht="19.5" customHeight="1" x14ac:dyDescent="0.3">
      <c r="B16" s="2"/>
      <c r="C16" s="2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38ED-F05B-4C66-A191-3E341B5FAF25}">
  <dimension ref="B1:AL16"/>
  <sheetViews>
    <sheetView showGridLines="0" workbookViewId="0">
      <selection activeCell="G12" sqref="G12"/>
    </sheetView>
  </sheetViews>
  <sheetFormatPr defaultRowHeight="19.5" customHeight="1" x14ac:dyDescent="0.25"/>
  <cols>
    <col min="2" max="2" width="52.140625" customWidth="1"/>
    <col min="3" max="3" width="12.42578125" customWidth="1"/>
    <col min="4" max="4" width="9.5703125" bestFit="1" customWidth="1"/>
    <col min="7" max="7" width="10.140625" bestFit="1" customWidth="1"/>
  </cols>
  <sheetData>
    <row r="1" spans="2:38" ht="19.5" customHeight="1" x14ac:dyDescent="0.25">
      <c r="B1" s="4"/>
      <c r="C1" s="5"/>
      <c r="D1" s="6"/>
    </row>
    <row r="3" spans="2:38" ht="23.25" customHeight="1" x14ac:dyDescent="0.35">
      <c r="B3" s="36" t="s">
        <v>24</v>
      </c>
    </row>
    <row r="4" spans="2:38" ht="27.75" customHeight="1" x14ac:dyDescent="0.35">
      <c r="B4" s="37" t="s">
        <v>47</v>
      </c>
    </row>
    <row r="5" spans="2:38" ht="27.75" customHeight="1" x14ac:dyDescent="0.35">
      <c r="B5" s="43" t="s">
        <v>54</v>
      </c>
      <c r="F5" s="75" t="s">
        <v>79</v>
      </c>
      <c r="G5" s="76">
        <f>C10/(100%-D11-D12-D13)</f>
        <v>1121.7105263157894</v>
      </c>
      <c r="H5" s="77"/>
    </row>
    <row r="6" spans="2:38" ht="27.75" customHeight="1" x14ac:dyDescent="0.3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2:38" ht="19.5" customHeight="1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2:38" ht="19.5" customHeight="1" x14ac:dyDescent="0.3">
      <c r="C8" s="42" t="s">
        <v>56</v>
      </c>
      <c r="D8" s="40" t="s">
        <v>55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2:38" ht="19.5" customHeight="1" x14ac:dyDescent="0.3">
      <c r="B9" s="39" t="s">
        <v>51</v>
      </c>
      <c r="C9" s="42">
        <f>C10*D9/D10</f>
        <v>1121.7105263157894</v>
      </c>
      <c r="D9" s="40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2:38" ht="19.5" customHeight="1" x14ac:dyDescent="0.3">
      <c r="B10" s="39" t="s">
        <v>25</v>
      </c>
      <c r="C10" s="42">
        <f>'CSP - Produto 1'!F14</f>
        <v>426.25</v>
      </c>
      <c r="D10" s="40">
        <f>D9-D11-D12-D13</f>
        <v>0.38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2:38" ht="19.5" customHeight="1" x14ac:dyDescent="0.3">
      <c r="B11" s="39" t="s">
        <v>52</v>
      </c>
      <c r="C11" s="42"/>
      <c r="D11" s="40">
        <f>'Custos Variáveis de Vendas'!C5</f>
        <v>0.1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2:38" ht="19.5" customHeight="1" x14ac:dyDescent="0.3">
      <c r="B12" s="39" t="s">
        <v>53</v>
      </c>
      <c r="C12" s="42"/>
      <c r="D12" s="41">
        <f>'Custos Fixos'!G6</f>
        <v>0.42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2:38" ht="19.5" customHeight="1" x14ac:dyDescent="0.3">
      <c r="B13" s="39" t="s">
        <v>50</v>
      </c>
      <c r="C13" s="42"/>
      <c r="D13" s="41">
        <v>0.1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2:38" ht="19.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2:38" ht="19.5" customHeight="1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2:38" ht="19.5" customHeigh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42C1-1C77-4A90-B21A-82DA1F5A1B00}">
  <dimension ref="B1:H14"/>
  <sheetViews>
    <sheetView showGridLines="0" workbookViewId="0">
      <selection activeCell="G13" sqref="G13"/>
    </sheetView>
  </sheetViews>
  <sheetFormatPr defaultRowHeight="19.5" customHeight="1" x14ac:dyDescent="0.25"/>
  <cols>
    <col min="2" max="2" width="52.140625" customWidth="1"/>
    <col min="3" max="3" width="28.5703125" customWidth="1"/>
    <col min="4" max="4" width="12.42578125" bestFit="1" customWidth="1"/>
    <col min="5" max="5" width="18.5703125" customWidth="1"/>
    <col min="6" max="6" width="18.85546875" customWidth="1"/>
    <col min="7" max="7" width="15.28515625" customWidth="1"/>
    <col min="8" max="8" width="9.5703125" bestFit="1" customWidth="1"/>
  </cols>
  <sheetData>
    <row r="1" spans="2:8" ht="19.5" customHeight="1" x14ac:dyDescent="0.25">
      <c r="B1" s="4"/>
      <c r="C1" s="4"/>
      <c r="D1" s="5"/>
      <c r="E1" s="6"/>
    </row>
    <row r="2" spans="2:8" ht="19.5" customHeight="1" x14ac:dyDescent="0.25">
      <c r="B2" s="1" t="s">
        <v>24</v>
      </c>
      <c r="C2" s="1"/>
    </row>
    <row r="3" spans="2:8" ht="19.5" customHeight="1" x14ac:dyDescent="0.25">
      <c r="H3" s="12"/>
    </row>
    <row r="4" spans="2:8" ht="19.5" customHeight="1" x14ac:dyDescent="0.3">
      <c r="B4" s="21" t="s">
        <v>40</v>
      </c>
      <c r="D4" s="7"/>
      <c r="E4" s="8"/>
      <c r="F4" s="15"/>
      <c r="G4" s="7"/>
    </row>
    <row r="5" spans="2:8" ht="19.5" customHeight="1" x14ac:dyDescent="0.3">
      <c r="B5" s="18" t="s">
        <v>26</v>
      </c>
      <c r="C5" s="18" t="s">
        <v>30</v>
      </c>
      <c r="D5" s="19" t="s">
        <v>29</v>
      </c>
      <c r="E5" s="19" t="s">
        <v>31</v>
      </c>
      <c r="F5" s="19" t="s">
        <v>32</v>
      </c>
      <c r="G5" s="7"/>
    </row>
    <row r="6" spans="2:8" ht="19.5" customHeight="1" x14ac:dyDescent="0.3">
      <c r="B6" s="9" t="s">
        <v>41</v>
      </c>
      <c r="C6" s="47" t="str">
        <f>'Hora-técnica'!B5</f>
        <v>Profissional 1 - Juliana</v>
      </c>
      <c r="D6" s="20">
        <f>2*4*0.5</f>
        <v>4</v>
      </c>
      <c r="E6" s="13">
        <f>'Hora-técnica'!C8</f>
        <v>19.375</v>
      </c>
      <c r="F6" s="13">
        <f>D6*E6</f>
        <v>77.5</v>
      </c>
      <c r="G6" s="13"/>
    </row>
    <row r="7" spans="2:8" ht="19.5" customHeight="1" x14ac:dyDescent="0.3">
      <c r="B7" s="9" t="s">
        <v>43</v>
      </c>
      <c r="C7" s="9" t="str">
        <f>'Hora-técnica'!B5</f>
        <v>Profissional 1 - Juliana</v>
      </c>
      <c r="D7" s="14">
        <f>2*4*0.25</f>
        <v>2</v>
      </c>
      <c r="E7" s="13">
        <f>'Hora-técnica'!C8</f>
        <v>19.375</v>
      </c>
      <c r="F7" s="13">
        <f t="shared" ref="F7:F10" si="0">D7*E7</f>
        <v>38.75</v>
      </c>
      <c r="G7" s="7"/>
    </row>
    <row r="8" spans="2:8" ht="19.5" customHeight="1" x14ac:dyDescent="0.3">
      <c r="B8" s="9" t="s">
        <v>45</v>
      </c>
      <c r="C8" s="9" t="str">
        <f>'Hora-técnica'!B11</f>
        <v>Profissional 2 - José</v>
      </c>
      <c r="D8" s="14">
        <f>2*4*2</f>
        <v>16</v>
      </c>
      <c r="E8" s="13">
        <f>'Hora-técnica'!C14</f>
        <v>15.625</v>
      </c>
      <c r="F8" s="13">
        <f>D8*E8</f>
        <v>250</v>
      </c>
    </row>
    <row r="9" spans="2:8" ht="19.5" customHeight="1" x14ac:dyDescent="0.3">
      <c r="B9" s="9" t="s">
        <v>42</v>
      </c>
      <c r="C9" s="9" t="str">
        <f>'Hora-técnica'!E11</f>
        <v>Profissional 4 - Pedro</v>
      </c>
      <c r="D9" s="14">
        <f>2*4*0.25</f>
        <v>2</v>
      </c>
      <c r="E9" s="13">
        <f>'Hora-técnica'!F14</f>
        <v>18.75</v>
      </c>
      <c r="F9" s="13">
        <f t="shared" si="0"/>
        <v>37.5</v>
      </c>
      <c r="G9" s="14"/>
    </row>
    <row r="10" spans="2:8" ht="19.5" customHeight="1" x14ac:dyDescent="0.3">
      <c r="B10" s="9" t="s">
        <v>44</v>
      </c>
      <c r="C10" s="9" t="str">
        <f>'Hora-técnica'!E11</f>
        <v>Profissional 4 - Pedro</v>
      </c>
      <c r="D10" s="14">
        <f>2*4*0.15</f>
        <v>1.2</v>
      </c>
      <c r="E10" s="13">
        <f>'Hora-técnica'!F14</f>
        <v>18.75</v>
      </c>
      <c r="F10" s="13">
        <f t="shared" si="0"/>
        <v>22.5</v>
      </c>
      <c r="G10" s="14"/>
    </row>
    <row r="11" spans="2:8" ht="19.5" customHeight="1" x14ac:dyDescent="0.3">
      <c r="B11" s="9" t="s">
        <v>87</v>
      </c>
      <c r="C11" s="9"/>
      <c r="D11" s="14"/>
      <c r="E11" s="13"/>
      <c r="F11" s="13">
        <v>0</v>
      </c>
      <c r="G11" s="14"/>
    </row>
    <row r="12" spans="2:8" ht="19.5" customHeight="1" x14ac:dyDescent="0.3">
      <c r="B12" s="21" t="s">
        <v>34</v>
      </c>
      <c r="D12" s="14">
        <f>SUM(D6:D10)</f>
        <v>25.2</v>
      </c>
      <c r="F12" s="22">
        <f>SUM(F6:F11)</f>
        <v>426.25</v>
      </c>
    </row>
    <row r="14" spans="2:8" ht="19.5" customHeight="1" x14ac:dyDescent="0.3">
      <c r="B14" s="2"/>
      <c r="C14" s="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B5B6-EF08-472B-98F6-12A44185E207}">
  <dimension ref="B1:I15"/>
  <sheetViews>
    <sheetView showGridLines="0" zoomScaleNormal="100" workbookViewId="0">
      <selection activeCell="B14" sqref="B14"/>
    </sheetView>
  </sheetViews>
  <sheetFormatPr defaultRowHeight="19.5" customHeight="1" x14ac:dyDescent="0.25"/>
  <cols>
    <col min="1" max="1" width="9.140625" customWidth="1"/>
    <col min="2" max="2" width="52.140625" customWidth="1"/>
    <col min="3" max="3" width="12.42578125" customWidth="1"/>
    <col min="4" max="4" width="10.42578125" customWidth="1"/>
    <col min="5" max="5" width="9.140625" customWidth="1"/>
    <col min="6" max="6" width="0" hidden="1" customWidth="1"/>
    <col min="7" max="7" width="52.140625" hidden="1" customWidth="1"/>
    <col min="8" max="8" width="12.42578125" hidden="1" customWidth="1"/>
    <col min="9" max="9" width="10.42578125" hidden="1" customWidth="1"/>
    <col min="10" max="10" width="0" hidden="1" customWidth="1"/>
  </cols>
  <sheetData>
    <row r="1" spans="2:9" ht="19.5" customHeight="1" x14ac:dyDescent="0.25">
      <c r="B1" s="4"/>
      <c r="C1" s="5"/>
      <c r="D1" s="6"/>
      <c r="G1" s="4"/>
      <c r="H1" s="5"/>
      <c r="I1" s="6"/>
    </row>
    <row r="3" spans="2:9" ht="19.5" customHeight="1" x14ac:dyDescent="0.25">
      <c r="B3" s="1" t="s">
        <v>57</v>
      </c>
      <c r="G3" s="1" t="s">
        <v>58</v>
      </c>
    </row>
    <row r="4" spans="2:9" ht="19.5" customHeight="1" x14ac:dyDescent="0.25">
      <c r="B4" s="1"/>
      <c r="G4" s="1"/>
    </row>
    <row r="5" spans="2:9" ht="19.5" customHeight="1" x14ac:dyDescent="0.3">
      <c r="B5" s="50" t="s">
        <v>0</v>
      </c>
      <c r="C5" s="51">
        <f>'Custos Fixos'!G5</f>
        <v>5000</v>
      </c>
      <c r="D5" s="52">
        <v>1</v>
      </c>
      <c r="G5" s="50" t="s">
        <v>0</v>
      </c>
      <c r="H5" s="51">
        <f>C5</f>
        <v>5000</v>
      </c>
      <c r="I5" s="52">
        <v>1</v>
      </c>
    </row>
    <row r="6" spans="2:9" ht="19.5" customHeight="1" x14ac:dyDescent="0.3">
      <c r="B6" s="56" t="s">
        <v>3</v>
      </c>
      <c r="C6" s="57">
        <f>SUM(C7:C8)</f>
        <v>3600</v>
      </c>
      <c r="D6" s="58">
        <f>SUM(D7:D8)</f>
        <v>0.72</v>
      </c>
      <c r="G6" s="56" t="s">
        <v>3</v>
      </c>
      <c r="H6" s="57">
        <f>SUM(H7:H8)</f>
        <v>500</v>
      </c>
      <c r="I6" s="58">
        <f>SUM(I7:I8)</f>
        <v>0.1</v>
      </c>
    </row>
    <row r="7" spans="2:9" ht="19.5" customHeight="1" x14ac:dyDescent="0.3">
      <c r="B7" s="9" t="s">
        <v>4</v>
      </c>
      <c r="C7" s="55">
        <f>$C$5*D7</f>
        <v>500</v>
      </c>
      <c r="D7" s="17">
        <f>'Custos Variáveis de Vendas'!C5</f>
        <v>0.1</v>
      </c>
      <c r="G7" s="9" t="s">
        <v>4</v>
      </c>
      <c r="H7" s="55">
        <f>$C$5*I7</f>
        <v>500</v>
      </c>
      <c r="I7" s="17">
        <v>0.1</v>
      </c>
    </row>
    <row r="8" spans="2:9" ht="19.5" customHeight="1" x14ac:dyDescent="0.3">
      <c r="B8" s="46" t="s">
        <v>5</v>
      </c>
      <c r="C8" s="55">
        <f>$C$5*D8</f>
        <v>3100</v>
      </c>
      <c r="D8" s="49">
        <v>0.62</v>
      </c>
      <c r="G8" s="46" t="s">
        <v>5</v>
      </c>
      <c r="H8" s="55">
        <f>$C$5*I8</f>
        <v>0</v>
      </c>
      <c r="I8" s="49">
        <v>0</v>
      </c>
    </row>
    <row r="9" spans="2:9" ht="19.5" customHeight="1" x14ac:dyDescent="0.3">
      <c r="B9" s="50" t="s">
        <v>1</v>
      </c>
      <c r="C9" s="51">
        <f>C5-C6</f>
        <v>1400</v>
      </c>
      <c r="D9" s="52">
        <f>D5-D6</f>
        <v>0.28000000000000003</v>
      </c>
      <c r="G9" s="50" t="s">
        <v>1</v>
      </c>
      <c r="H9" s="51">
        <f>H5-H6</f>
        <v>4500</v>
      </c>
      <c r="I9" s="52">
        <f>I5-I6</f>
        <v>0.9</v>
      </c>
    </row>
    <row r="10" spans="2:9" ht="19.5" customHeight="1" x14ac:dyDescent="0.3">
      <c r="B10" s="56" t="s">
        <v>10</v>
      </c>
      <c r="C10" s="57">
        <f>SUM(C11:C14)</f>
        <v>900</v>
      </c>
      <c r="D10" s="59">
        <f>C10*$D$5/$C$5</f>
        <v>0.18</v>
      </c>
      <c r="G10" s="56" t="s">
        <v>10</v>
      </c>
      <c r="H10" s="57">
        <f>SUM(H11:H14)</f>
        <v>4000</v>
      </c>
      <c r="I10" s="59">
        <f>H10*$D$5/$C$5</f>
        <v>0.8</v>
      </c>
    </row>
    <row r="11" spans="2:9" ht="19.5" customHeight="1" x14ac:dyDescent="0.3">
      <c r="B11" s="9" t="s">
        <v>6</v>
      </c>
      <c r="C11" s="13">
        <f>'Custos Fixos'!C6</f>
        <v>600</v>
      </c>
      <c r="D11" s="53">
        <f t="shared" ref="D11:D14" si="0">C11*$D$5/$C$5</f>
        <v>0.12</v>
      </c>
      <c r="G11" s="9" t="s">
        <v>6</v>
      </c>
      <c r="H11" s="13">
        <f>C11</f>
        <v>600</v>
      </c>
      <c r="I11" s="53">
        <f t="shared" ref="I11:I14" si="1">H11*$D$5/$C$5</f>
        <v>0.12</v>
      </c>
    </row>
    <row r="12" spans="2:9" ht="19.5" customHeight="1" x14ac:dyDescent="0.3">
      <c r="B12" s="3" t="s">
        <v>7</v>
      </c>
      <c r="C12" s="13">
        <f>'Custos Fixos'!C7</f>
        <v>200</v>
      </c>
      <c r="D12" s="53">
        <f t="shared" si="0"/>
        <v>0.04</v>
      </c>
      <c r="G12" s="3" t="s">
        <v>7</v>
      </c>
      <c r="H12" s="13">
        <f t="shared" ref="H12:H13" si="2">C12</f>
        <v>200</v>
      </c>
      <c r="I12" s="53">
        <f t="shared" si="1"/>
        <v>0.04</v>
      </c>
    </row>
    <row r="13" spans="2:9" ht="19.5" customHeight="1" x14ac:dyDescent="0.3">
      <c r="B13" s="3" t="s">
        <v>8</v>
      </c>
      <c r="C13" s="13">
        <f>'Custos Fixos'!C8</f>
        <v>100</v>
      </c>
      <c r="D13" s="53">
        <f t="shared" si="0"/>
        <v>0.02</v>
      </c>
      <c r="G13" s="3" t="s">
        <v>8</v>
      </c>
      <c r="H13" s="13">
        <f t="shared" si="2"/>
        <v>100</v>
      </c>
      <c r="I13" s="53">
        <f t="shared" si="1"/>
        <v>0.02</v>
      </c>
    </row>
    <row r="14" spans="2:9" ht="19.5" customHeight="1" x14ac:dyDescent="0.3">
      <c r="B14" s="44" t="s">
        <v>9</v>
      </c>
      <c r="C14" s="45">
        <f>'Custos Fixos'!C9</f>
        <v>0</v>
      </c>
      <c r="D14" s="53">
        <f t="shared" si="0"/>
        <v>0</v>
      </c>
      <c r="G14" s="44" t="s">
        <v>9</v>
      </c>
      <c r="H14" s="45">
        <v>3100</v>
      </c>
      <c r="I14" s="53">
        <f t="shared" si="1"/>
        <v>0.62</v>
      </c>
    </row>
    <row r="15" spans="2:9" ht="19.5" customHeight="1" x14ac:dyDescent="0.3">
      <c r="B15" s="50" t="s">
        <v>2</v>
      </c>
      <c r="C15" s="51">
        <f>C9-C10</f>
        <v>500</v>
      </c>
      <c r="D15" s="54">
        <f>C15*$D$5/$C$5</f>
        <v>0.1</v>
      </c>
      <c r="G15" s="50" t="s">
        <v>2</v>
      </c>
      <c r="H15" s="51">
        <f>H9-H10</f>
        <v>500</v>
      </c>
      <c r="I15" s="54">
        <f>H15*$D$5/$C$5</f>
        <v>0.1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A6D1-34B5-40EA-BBBD-BD1497623D76}">
  <dimension ref="B1:Q15"/>
  <sheetViews>
    <sheetView showGridLines="0" workbookViewId="0">
      <selection activeCell="H14" sqref="H14"/>
    </sheetView>
  </sheetViews>
  <sheetFormatPr defaultRowHeight="19.5" customHeight="1" x14ac:dyDescent="0.25"/>
  <cols>
    <col min="2" max="2" width="52.140625" hidden="1" customWidth="1"/>
    <col min="3" max="3" width="12.42578125" hidden="1" customWidth="1"/>
    <col min="4" max="4" width="10.42578125" hidden="1" customWidth="1"/>
    <col min="5" max="6" width="0" hidden="1" customWidth="1"/>
    <col min="7" max="7" width="52.140625" customWidth="1"/>
    <col min="8" max="8" width="12.42578125" bestFit="1" customWidth="1"/>
    <col min="9" max="9" width="10.42578125" bestFit="1" customWidth="1"/>
    <col min="11" max="11" width="12.42578125" bestFit="1" customWidth="1"/>
    <col min="12" max="12" width="11" customWidth="1"/>
    <col min="14" max="14" width="12.42578125" bestFit="1" customWidth="1"/>
  </cols>
  <sheetData>
    <row r="1" spans="2:17" ht="19.5" customHeight="1" x14ac:dyDescent="0.25">
      <c r="B1" s="4"/>
      <c r="C1" s="5"/>
      <c r="D1" s="6"/>
      <c r="G1" s="4"/>
      <c r="H1" s="5"/>
      <c r="I1" s="6"/>
    </row>
    <row r="3" spans="2:17" ht="19.5" customHeight="1" x14ac:dyDescent="0.25">
      <c r="B3" s="1" t="s">
        <v>57</v>
      </c>
      <c r="G3" s="1" t="s">
        <v>58</v>
      </c>
    </row>
    <row r="4" spans="2:17" ht="19.5" customHeight="1" x14ac:dyDescent="0.25">
      <c r="B4" s="1"/>
      <c r="G4" s="1"/>
    </row>
    <row r="5" spans="2:17" ht="19.5" customHeight="1" x14ac:dyDescent="0.3">
      <c r="B5" s="50" t="s">
        <v>0</v>
      </c>
      <c r="C5" s="51">
        <f>'Custos Fixos'!G5</f>
        <v>5000</v>
      </c>
      <c r="D5" s="52">
        <v>1</v>
      </c>
      <c r="G5" s="50" t="s">
        <v>0</v>
      </c>
      <c r="H5" s="51">
        <f>C5</f>
        <v>5000</v>
      </c>
      <c r="I5" s="52">
        <v>1</v>
      </c>
      <c r="J5" s="13"/>
      <c r="K5" s="13"/>
      <c r="L5" s="13"/>
      <c r="M5" s="13"/>
      <c r="N5" s="13"/>
      <c r="O5" s="13"/>
      <c r="P5" s="13"/>
      <c r="Q5" s="13"/>
    </row>
    <row r="6" spans="2:17" ht="19.5" customHeight="1" x14ac:dyDescent="0.3">
      <c r="B6" s="56" t="s">
        <v>3</v>
      </c>
      <c r="C6" s="57">
        <f>SUM(C7:C8)</f>
        <v>3600</v>
      </c>
      <c r="D6" s="58">
        <f>SUM(D7:D8)</f>
        <v>0.72</v>
      </c>
      <c r="G6" s="56" t="s">
        <v>3</v>
      </c>
      <c r="H6" s="57">
        <f>SUM(H7:H8)</f>
        <v>500</v>
      </c>
      <c r="I6" s="58">
        <f>SUM(I7:I8)</f>
        <v>0.1</v>
      </c>
      <c r="J6" s="13"/>
      <c r="K6" s="13"/>
      <c r="L6" s="13"/>
      <c r="M6" s="13"/>
      <c r="N6" s="13"/>
      <c r="O6" s="13"/>
      <c r="P6" s="13"/>
      <c r="Q6" s="13"/>
    </row>
    <row r="7" spans="2:17" ht="19.5" customHeight="1" x14ac:dyDescent="0.3">
      <c r="B7" s="9" t="s">
        <v>4</v>
      </c>
      <c r="C7" s="55">
        <f>$C$5*D7</f>
        <v>500</v>
      </c>
      <c r="D7" s="17">
        <f>'Custos Variáveis de Vendas'!C5</f>
        <v>0.1</v>
      </c>
      <c r="G7" s="9" t="s">
        <v>4</v>
      </c>
      <c r="H7" s="55">
        <f>$C$5*I7</f>
        <v>500</v>
      </c>
      <c r="I7" s="17">
        <v>0.1</v>
      </c>
      <c r="J7" s="13"/>
      <c r="K7" s="13"/>
      <c r="L7" s="13"/>
      <c r="M7" s="13"/>
      <c r="N7" s="13"/>
      <c r="O7" s="13"/>
      <c r="P7" s="13"/>
      <c r="Q7" s="13"/>
    </row>
    <row r="8" spans="2:17" ht="19.5" customHeight="1" x14ac:dyDescent="0.3">
      <c r="B8" s="46" t="s">
        <v>5</v>
      </c>
      <c r="C8" s="55">
        <f>$C$5*D8</f>
        <v>3100</v>
      </c>
      <c r="D8" s="49">
        <v>0.62</v>
      </c>
      <c r="G8" s="46" t="s">
        <v>5</v>
      </c>
      <c r="H8" s="55">
        <f>$C$5*I8</f>
        <v>0</v>
      </c>
      <c r="I8" s="49">
        <v>0</v>
      </c>
      <c r="J8" s="13"/>
      <c r="K8" s="13"/>
      <c r="L8" s="13"/>
      <c r="M8" s="13"/>
      <c r="N8" s="13"/>
      <c r="O8" s="13"/>
      <c r="P8" s="13"/>
      <c r="Q8" s="13"/>
    </row>
    <row r="9" spans="2:17" ht="19.5" customHeight="1" x14ac:dyDescent="0.3">
      <c r="B9" s="50" t="s">
        <v>1</v>
      </c>
      <c r="C9" s="51">
        <f>C5-C6</f>
        <v>1400</v>
      </c>
      <c r="D9" s="52">
        <f>D5-D6</f>
        <v>0.28000000000000003</v>
      </c>
      <c r="G9" s="50" t="s">
        <v>1</v>
      </c>
      <c r="H9" s="51">
        <f>H5-H6</f>
        <v>4500</v>
      </c>
      <c r="I9" s="52">
        <f>I5-I6</f>
        <v>0.9</v>
      </c>
      <c r="J9" s="13"/>
      <c r="K9" s="13"/>
      <c r="L9" s="13"/>
      <c r="M9" s="13"/>
      <c r="N9" s="13"/>
      <c r="O9" s="13"/>
      <c r="P9" s="13"/>
      <c r="Q9" s="13"/>
    </row>
    <row r="10" spans="2:17" ht="19.5" customHeight="1" x14ac:dyDescent="0.3">
      <c r="B10" s="56" t="s">
        <v>10</v>
      </c>
      <c r="C10" s="57">
        <f>SUM(C11:C14)</f>
        <v>900</v>
      </c>
      <c r="D10" s="59">
        <f>C10*$D$5/$C$5</f>
        <v>0.18</v>
      </c>
      <c r="G10" s="56" t="s">
        <v>10</v>
      </c>
      <c r="H10" s="57">
        <f>SUM(H11:H14)</f>
        <v>4000</v>
      </c>
      <c r="I10" s="59">
        <f>H10*$D$5/$C$5</f>
        <v>0.8</v>
      </c>
      <c r="J10" s="13"/>
      <c r="K10" s="13"/>
      <c r="L10" s="13"/>
      <c r="M10" s="13"/>
      <c r="N10" s="13"/>
      <c r="O10" s="13"/>
      <c r="P10" s="13"/>
      <c r="Q10" s="13"/>
    </row>
    <row r="11" spans="2:17" ht="19.5" customHeight="1" x14ac:dyDescent="0.3">
      <c r="B11" s="9" t="s">
        <v>6</v>
      </c>
      <c r="C11" s="13">
        <f>'Custos Fixos'!C6</f>
        <v>600</v>
      </c>
      <c r="D11" s="53">
        <f t="shared" ref="D11:D14" si="0">C11*$D$5/$C$5</f>
        <v>0.12</v>
      </c>
      <c r="G11" s="9" t="s">
        <v>6</v>
      </c>
      <c r="H11" s="13">
        <f>C11</f>
        <v>600</v>
      </c>
      <c r="I11" s="53">
        <f t="shared" ref="I11:I14" si="1">H11*$D$5/$C$5</f>
        <v>0.12</v>
      </c>
      <c r="J11" s="13"/>
      <c r="K11" s="13"/>
      <c r="L11" s="13"/>
      <c r="M11" s="13"/>
      <c r="N11" s="13"/>
      <c r="O11" s="13"/>
      <c r="P11" s="13"/>
      <c r="Q11" s="13"/>
    </row>
    <row r="12" spans="2:17" ht="19.5" customHeight="1" x14ac:dyDescent="0.3">
      <c r="B12" s="3" t="s">
        <v>7</v>
      </c>
      <c r="C12" s="13">
        <f>'Custos Fixos'!C7</f>
        <v>200</v>
      </c>
      <c r="D12" s="53">
        <f t="shared" si="0"/>
        <v>0.04</v>
      </c>
      <c r="G12" s="3" t="s">
        <v>7</v>
      </c>
      <c r="H12" s="13">
        <f t="shared" ref="H12:H13" si="2">C12</f>
        <v>200</v>
      </c>
      <c r="I12" s="53">
        <f t="shared" si="1"/>
        <v>0.04</v>
      </c>
      <c r="J12" s="13"/>
      <c r="K12" s="13"/>
      <c r="L12" s="13"/>
      <c r="M12" s="13"/>
      <c r="N12" s="13"/>
      <c r="O12" s="13"/>
      <c r="P12" s="13"/>
      <c r="Q12" s="13"/>
    </row>
    <row r="13" spans="2:17" ht="19.5" customHeight="1" x14ac:dyDescent="0.3">
      <c r="B13" s="3" t="s">
        <v>8</v>
      </c>
      <c r="C13" s="13">
        <f>'Custos Fixos'!C8</f>
        <v>100</v>
      </c>
      <c r="D13" s="53">
        <f t="shared" si="0"/>
        <v>0.02</v>
      </c>
      <c r="G13" s="3" t="s">
        <v>8</v>
      </c>
      <c r="H13" s="13">
        <f t="shared" si="2"/>
        <v>100</v>
      </c>
      <c r="I13" s="53">
        <f t="shared" si="1"/>
        <v>0.02</v>
      </c>
      <c r="J13" s="13"/>
      <c r="K13" s="13"/>
      <c r="L13" s="13"/>
      <c r="M13" s="13"/>
      <c r="N13" s="13"/>
      <c r="O13" s="13"/>
      <c r="P13" s="13"/>
      <c r="Q13" s="13"/>
    </row>
    <row r="14" spans="2:17" ht="19.5" customHeight="1" x14ac:dyDescent="0.3">
      <c r="B14" s="44" t="s">
        <v>9</v>
      </c>
      <c r="C14" s="45">
        <f>'Custos Fixos'!C9</f>
        <v>0</v>
      </c>
      <c r="D14" s="53">
        <f t="shared" si="0"/>
        <v>0</v>
      </c>
      <c r="G14" s="44" t="s">
        <v>9</v>
      </c>
      <c r="H14" s="45">
        <v>3100</v>
      </c>
      <c r="I14" s="53">
        <f t="shared" si="1"/>
        <v>0.62</v>
      </c>
      <c r="J14" s="13"/>
      <c r="K14" s="13"/>
      <c r="L14" s="13"/>
      <c r="M14" s="13"/>
      <c r="N14" s="13"/>
      <c r="O14" s="13"/>
      <c r="P14" s="13"/>
      <c r="Q14" s="13"/>
    </row>
    <row r="15" spans="2:17" ht="19.5" customHeight="1" x14ac:dyDescent="0.3">
      <c r="B15" s="50" t="s">
        <v>2</v>
      </c>
      <c r="C15" s="51">
        <f>C9-C10</f>
        <v>500</v>
      </c>
      <c r="D15" s="54">
        <f>C15*$D$5/$C$5</f>
        <v>0.1</v>
      </c>
      <c r="G15" s="50" t="s">
        <v>2</v>
      </c>
      <c r="H15" s="51">
        <f>H9-H10</f>
        <v>500</v>
      </c>
      <c r="I15" s="54">
        <f>H15*$D$5/$C$5</f>
        <v>0.1</v>
      </c>
      <c r="J15" s="13"/>
      <c r="K15" s="13"/>
      <c r="L15" s="13"/>
      <c r="M15" s="13"/>
      <c r="N15" s="13"/>
      <c r="O15" s="13"/>
      <c r="P15" s="13"/>
      <c r="Q15" s="13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D6EC-DEBC-48CE-A4C4-9ABBF9A77AF4}">
  <dimension ref="B1:J20"/>
  <sheetViews>
    <sheetView showGridLines="0" topLeftCell="A4" workbookViewId="0">
      <selection activeCell="H13" sqref="H13"/>
    </sheetView>
  </sheetViews>
  <sheetFormatPr defaultRowHeight="19.5" customHeight="1" x14ac:dyDescent="0.25"/>
  <cols>
    <col min="2" max="2" width="52.140625" customWidth="1"/>
    <col min="3" max="3" width="12.42578125" bestFit="1" customWidth="1"/>
    <col min="5" max="5" width="9" customWidth="1"/>
    <col min="6" max="6" width="7.7109375" customWidth="1"/>
    <col min="7" max="7" width="16" customWidth="1"/>
    <col min="8" max="8" width="23.5703125" customWidth="1"/>
    <col min="9" max="9" width="24.140625" customWidth="1"/>
  </cols>
  <sheetData>
    <row r="1" spans="2:10" ht="19.5" customHeight="1" x14ac:dyDescent="0.25">
      <c r="B1" s="4"/>
      <c r="C1" s="5"/>
      <c r="D1" s="6"/>
    </row>
    <row r="3" spans="2:10" ht="19.5" customHeight="1" x14ac:dyDescent="0.25">
      <c r="B3" s="1" t="s">
        <v>88</v>
      </c>
    </row>
    <row r="4" spans="2:10" ht="19.5" customHeight="1" x14ac:dyDescent="0.35">
      <c r="B4" s="93" t="s">
        <v>95</v>
      </c>
      <c r="C4" s="93"/>
      <c r="D4" s="93"/>
      <c r="H4" s="36" t="s">
        <v>24</v>
      </c>
      <c r="I4" s="13"/>
    </row>
    <row r="5" spans="2:10" ht="19.5" customHeight="1" x14ac:dyDescent="0.35">
      <c r="B5" s="93"/>
      <c r="C5" s="93"/>
      <c r="D5" s="93"/>
      <c r="H5" s="37" t="s">
        <v>47</v>
      </c>
      <c r="I5" s="2"/>
    </row>
    <row r="6" spans="2:10" ht="19.5" customHeight="1" x14ac:dyDescent="0.35">
      <c r="B6" s="93"/>
      <c r="C6" s="93"/>
      <c r="D6" s="93"/>
      <c r="H6" s="43" t="s">
        <v>85</v>
      </c>
      <c r="I6" s="2"/>
    </row>
    <row r="8" spans="2:10" ht="19.5" customHeight="1" x14ac:dyDescent="0.3">
      <c r="B8" s="23"/>
      <c r="C8" s="24"/>
      <c r="H8" s="2" t="s">
        <v>94</v>
      </c>
      <c r="I8" s="2"/>
    </row>
    <row r="9" spans="2:10" ht="19.5" customHeight="1" x14ac:dyDescent="0.3">
      <c r="B9" s="25" t="s">
        <v>89</v>
      </c>
      <c r="C9" s="26">
        <v>4000</v>
      </c>
      <c r="H9" s="2" t="s">
        <v>79</v>
      </c>
      <c r="I9" s="79">
        <f>C16/(100%-10%-10%)</f>
        <v>916.66666666666663</v>
      </c>
      <c r="J9" s="90"/>
    </row>
    <row r="10" spans="2:10" ht="19.5" customHeight="1" x14ac:dyDescent="0.3">
      <c r="B10" s="25" t="s">
        <v>90</v>
      </c>
      <c r="C10" s="27">
        <v>120</v>
      </c>
      <c r="I10" s="84"/>
      <c r="J10" s="90"/>
    </row>
    <row r="11" spans="2:10" ht="19.5" customHeight="1" x14ac:dyDescent="0.3">
      <c r="B11" s="28" t="s">
        <v>91</v>
      </c>
      <c r="C11" s="29">
        <f>C9/C10</f>
        <v>33.333333333333336</v>
      </c>
      <c r="I11" s="84"/>
    </row>
    <row r="12" spans="2:10" ht="19.5" customHeight="1" x14ac:dyDescent="0.3">
      <c r="B12" s="30"/>
      <c r="C12" s="31"/>
      <c r="I12" s="84"/>
    </row>
    <row r="13" spans="2:10" ht="19.5" customHeight="1" x14ac:dyDescent="0.3">
      <c r="E13" s="2"/>
      <c r="F13" s="2"/>
      <c r="I13" s="84"/>
      <c r="J13" s="91"/>
    </row>
    <row r="14" spans="2:10" ht="19.5" customHeight="1" x14ac:dyDescent="0.3">
      <c r="B14" s="85" t="str">
        <f>'CSP - Produto 1'!B5</f>
        <v>PRODUTO 1 - Elaboração de Logotivo</v>
      </c>
      <c r="C14" s="86"/>
      <c r="D14" s="2"/>
      <c r="E14" s="2"/>
      <c r="F14" s="2"/>
    </row>
    <row r="15" spans="2:10" ht="19.5" customHeight="1" x14ac:dyDescent="0.3">
      <c r="B15" s="28" t="s">
        <v>92</v>
      </c>
      <c r="C15" s="88">
        <f>'CSP - Produto 1'!D14</f>
        <v>22</v>
      </c>
      <c r="D15" s="2"/>
      <c r="E15" s="2"/>
      <c r="F15" s="2"/>
    </row>
    <row r="16" spans="2:10" ht="19.5" customHeight="1" x14ac:dyDescent="0.3">
      <c r="B16" s="28" t="s">
        <v>93</v>
      </c>
      <c r="C16" s="89">
        <f>C15*C11</f>
        <v>733.33333333333337</v>
      </c>
      <c r="D16" s="2"/>
      <c r="E16" s="2"/>
      <c r="F16" s="2"/>
    </row>
    <row r="17" spans="2:6" ht="19.5" customHeight="1" x14ac:dyDescent="0.3">
      <c r="B17" s="32"/>
      <c r="C17" s="87"/>
      <c r="D17" s="2"/>
      <c r="E17" s="2"/>
      <c r="F17" s="2"/>
    </row>
    <row r="18" spans="2:6" ht="19.5" customHeight="1" x14ac:dyDescent="0.3">
      <c r="B18" s="2"/>
      <c r="C18" s="2"/>
      <c r="D18" s="2"/>
      <c r="E18" s="2"/>
      <c r="F18" s="2"/>
    </row>
    <row r="19" spans="2:6" ht="19.5" customHeight="1" x14ac:dyDescent="0.3">
      <c r="B19" s="2"/>
      <c r="C19" s="2"/>
      <c r="D19" s="2"/>
      <c r="E19" s="2"/>
      <c r="F19" s="2"/>
    </row>
    <row r="20" spans="2:6" ht="19.5" customHeight="1" x14ac:dyDescent="0.3">
      <c r="B20" s="2"/>
      <c r="C20" s="2"/>
      <c r="D20" s="2"/>
      <c r="E20" s="2"/>
      <c r="F20" s="2"/>
    </row>
  </sheetData>
  <mergeCells count="1">
    <mergeCell ref="B4:D6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Hora-técnica</vt:lpstr>
      <vt:lpstr>Custos Variáveis de Vendas</vt:lpstr>
      <vt:lpstr>Custos Fixos</vt:lpstr>
      <vt:lpstr>CSP - Produto 1</vt:lpstr>
      <vt:lpstr>PV - Hora técnica</vt:lpstr>
      <vt:lpstr>CSP - Produto 2</vt:lpstr>
      <vt:lpstr>ANÁLISE CI</vt:lpstr>
      <vt:lpstr>ANÁLISE CD</vt:lpstr>
      <vt:lpstr>Preço - Hora da Empresa</vt:lpstr>
      <vt:lpstr>Daniel</vt:lpstr>
      <vt:lpstr>Proposta Janaúba</vt:lpstr>
      <vt:lpstr>Preço por combinação de produto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de Miranda</dc:creator>
  <cp:lastModifiedBy>Daniel de Miranda</cp:lastModifiedBy>
  <dcterms:created xsi:type="dcterms:W3CDTF">2021-07-19T16:16:03Z</dcterms:created>
  <dcterms:modified xsi:type="dcterms:W3CDTF">2021-08-10T15:04:48Z</dcterms:modified>
</cp:coreProperties>
</file>