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1475" windowHeight="54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Q55" i="1" l="1"/>
  <c r="Q27" i="1"/>
  <c r="L57" i="1" l="1"/>
  <c r="M55" i="1" s="1"/>
  <c r="N55" i="1" s="1"/>
  <c r="P55" i="1" s="1"/>
  <c r="L56" i="1"/>
  <c r="L55" i="1"/>
  <c r="H55" i="1"/>
  <c r="G55" i="1"/>
  <c r="E55" i="1"/>
  <c r="O55" i="1" s="1"/>
  <c r="D55" i="1"/>
  <c r="L29" i="1"/>
  <c r="L28" i="1"/>
  <c r="L27" i="1"/>
  <c r="H27" i="1"/>
  <c r="G27" i="1"/>
  <c r="D27" i="1"/>
  <c r="E27" i="1" s="1"/>
  <c r="O27" i="1" s="1"/>
  <c r="M27" i="1" l="1"/>
  <c r="N27" i="1" s="1"/>
  <c r="P27" i="1" s="1"/>
  <c r="H15" i="1"/>
  <c r="L71" i="1" l="1"/>
  <c r="L70" i="1"/>
  <c r="L69" i="1"/>
  <c r="H69" i="1"/>
  <c r="G69" i="1"/>
  <c r="D69" i="1"/>
  <c r="E69" i="1" s="1"/>
  <c r="L67" i="1"/>
  <c r="L66" i="1"/>
  <c r="H66" i="1"/>
  <c r="G66" i="1"/>
  <c r="D66" i="1"/>
  <c r="E66" i="1" s="1"/>
  <c r="O69" i="1" l="1"/>
  <c r="M69" i="1"/>
  <c r="N69" i="1" s="1"/>
  <c r="M66" i="1"/>
  <c r="N66" i="1" s="1"/>
  <c r="O66" i="1"/>
  <c r="H52" i="1"/>
  <c r="L54" i="1"/>
  <c r="L53" i="1"/>
  <c r="L52" i="1"/>
  <c r="G52" i="1"/>
  <c r="D52" i="1"/>
  <c r="E52" i="1" s="1"/>
  <c r="L51" i="1"/>
  <c r="L50" i="1"/>
  <c r="L49" i="1"/>
  <c r="H49" i="1"/>
  <c r="G49" i="1"/>
  <c r="D49" i="1"/>
  <c r="E49" i="1" s="1"/>
  <c r="L48" i="1"/>
  <c r="L47" i="1"/>
  <c r="L46" i="1"/>
  <c r="M46" i="1" s="1"/>
  <c r="H46" i="1"/>
  <c r="G46" i="1"/>
  <c r="D46" i="1"/>
  <c r="E46" i="1" s="1"/>
  <c r="L45" i="1"/>
  <c r="L44" i="1"/>
  <c r="L43" i="1"/>
  <c r="H43" i="1"/>
  <c r="G43" i="1"/>
  <c r="D43" i="1"/>
  <c r="E43" i="1" s="1"/>
  <c r="L42" i="1"/>
  <c r="L41" i="1"/>
  <c r="L40" i="1"/>
  <c r="M40" i="1" s="1"/>
  <c r="H40" i="1"/>
  <c r="G40" i="1"/>
  <c r="D40" i="1"/>
  <c r="E40" i="1" s="1"/>
  <c r="L38" i="1"/>
  <c r="L37" i="1"/>
  <c r="H37" i="1"/>
  <c r="G37" i="1"/>
  <c r="D37" i="1"/>
  <c r="E37" i="1" s="1"/>
  <c r="L36" i="1"/>
  <c r="L35" i="1"/>
  <c r="L34" i="1"/>
  <c r="H34" i="1"/>
  <c r="G34" i="1"/>
  <c r="D34" i="1"/>
  <c r="E34" i="1" s="1"/>
  <c r="L33" i="1"/>
  <c r="L32" i="1"/>
  <c r="L31" i="1"/>
  <c r="H31" i="1"/>
  <c r="G31" i="1"/>
  <c r="C31" i="1"/>
  <c r="D31" i="1" s="1"/>
  <c r="E31" i="1" s="1"/>
  <c r="H24" i="1"/>
  <c r="H21" i="1"/>
  <c r="L26" i="1"/>
  <c r="L25" i="1"/>
  <c r="L24" i="1"/>
  <c r="G24" i="1"/>
  <c r="D24" i="1"/>
  <c r="E24" i="1" s="1"/>
  <c r="L23" i="1"/>
  <c r="L22" i="1"/>
  <c r="L21" i="1"/>
  <c r="G21" i="1"/>
  <c r="D21" i="1"/>
  <c r="E21" i="1" s="1"/>
  <c r="H12" i="1"/>
  <c r="H9" i="1"/>
  <c r="G12" i="1"/>
  <c r="G9" i="1"/>
  <c r="C6" i="1"/>
  <c r="D6" i="1" s="1"/>
  <c r="E6" i="1" s="1"/>
  <c r="L20" i="1"/>
  <c r="L19" i="1"/>
  <c r="L18" i="1"/>
  <c r="H18" i="1"/>
  <c r="G18" i="1"/>
  <c r="D18" i="1"/>
  <c r="E18" i="1" s="1"/>
  <c r="H6" i="1"/>
  <c r="L63" i="1"/>
  <c r="L62" i="1"/>
  <c r="H62" i="1"/>
  <c r="G62" i="1"/>
  <c r="D62" i="1"/>
  <c r="E62" i="1" s="1"/>
  <c r="L61" i="1"/>
  <c r="L60" i="1"/>
  <c r="L59" i="1"/>
  <c r="H59" i="1"/>
  <c r="G59" i="1"/>
  <c r="D59" i="1"/>
  <c r="E59" i="1" s="1"/>
  <c r="L17" i="1"/>
  <c r="L16" i="1"/>
  <c r="L15" i="1"/>
  <c r="G15" i="1"/>
  <c r="D15" i="1"/>
  <c r="E15" i="1" s="1"/>
  <c r="L13" i="1"/>
  <c r="L12" i="1"/>
  <c r="D12" i="1"/>
  <c r="E12" i="1" s="1"/>
  <c r="L11" i="1"/>
  <c r="L10" i="1"/>
  <c r="L9" i="1"/>
  <c r="D9" i="1"/>
  <c r="E9" i="1" s="1"/>
  <c r="O40" i="1" l="1"/>
  <c r="O46" i="1"/>
  <c r="O34" i="1"/>
  <c r="O37" i="1"/>
  <c r="M43" i="1"/>
  <c r="N43" i="1" s="1"/>
  <c r="M49" i="1"/>
  <c r="N49" i="1" s="1"/>
  <c r="O9" i="1"/>
  <c r="O59" i="1"/>
  <c r="O24" i="1"/>
  <c r="M31" i="1"/>
  <c r="N31" i="1" s="1"/>
  <c r="M37" i="1"/>
  <c r="N37" i="1" s="1"/>
  <c r="M59" i="1"/>
  <c r="O31" i="1"/>
  <c r="M34" i="1"/>
  <c r="N34" i="1" s="1"/>
  <c r="O43" i="1"/>
  <c r="P43" i="1" s="1"/>
  <c r="O49" i="1"/>
  <c r="O52" i="1"/>
  <c r="M52" i="1"/>
  <c r="N52" i="1" s="1"/>
  <c r="N40" i="1"/>
  <c r="P40" i="1" s="1"/>
  <c r="N46" i="1"/>
  <c r="P46" i="1" s="1"/>
  <c r="P69" i="1"/>
  <c r="P66" i="1"/>
  <c r="M62" i="1"/>
  <c r="N62" i="1" s="1"/>
  <c r="O18" i="1"/>
  <c r="O21" i="1"/>
  <c r="M21" i="1"/>
  <c r="N21" i="1" s="1"/>
  <c r="M9" i="1"/>
  <c r="M24" i="1"/>
  <c r="N24" i="1" s="1"/>
  <c r="M15" i="1"/>
  <c r="N15" i="1" s="1"/>
  <c r="O62" i="1"/>
  <c r="N59" i="1"/>
  <c r="P59" i="1" s="1"/>
  <c r="M18" i="1"/>
  <c r="N18" i="1" s="1"/>
  <c r="N9" i="1"/>
  <c r="O15" i="1"/>
  <c r="M12" i="1"/>
  <c r="N12" i="1" s="1"/>
  <c r="P18" i="1"/>
  <c r="P9" i="1"/>
  <c r="O12" i="1"/>
  <c r="G6" i="1"/>
  <c r="L8" i="1"/>
  <c r="L7" i="1"/>
  <c r="L6" i="1"/>
  <c r="O6" i="1"/>
  <c r="P24" i="1" l="1"/>
  <c r="P34" i="1"/>
  <c r="P49" i="1"/>
  <c r="P31" i="1"/>
  <c r="P37" i="1"/>
  <c r="P52" i="1"/>
  <c r="P21" i="1"/>
  <c r="P62" i="1"/>
  <c r="P15" i="1"/>
  <c r="P12" i="1"/>
  <c r="M6" i="1"/>
  <c r="N6" i="1" s="1"/>
  <c r="P6" i="1" l="1"/>
</calcChain>
</file>

<file path=xl/sharedStrings.xml><?xml version="1.0" encoding="utf-8"?>
<sst xmlns="http://schemas.openxmlformats.org/spreadsheetml/2006/main" count="105" uniqueCount="34">
  <si>
    <t>TRECHO</t>
  </si>
  <si>
    <t>PESO</t>
  </si>
  <si>
    <t>CONECÇÕES</t>
  </si>
  <si>
    <t>TIPO</t>
  </si>
  <si>
    <t>A - B</t>
  </si>
  <si>
    <t>VAZÃO (l/s)</t>
  </si>
  <si>
    <t>DIÂMETRO (mm)</t>
  </si>
  <si>
    <t>COMP. TUBULAÇÃO (m)</t>
  </si>
  <si>
    <t>JOELHO SOLD. 90x16</t>
  </si>
  <si>
    <t>TE SAÍDA LATERAL 16</t>
  </si>
  <si>
    <t>REGISTRO DE PRESSÃO</t>
  </si>
  <si>
    <t>QTDADE (un)</t>
  </si>
  <si>
    <t>COMP. EQUIV. UNIT. (m)</t>
  </si>
  <si>
    <t>COMP. EQUIV. TT (m)</t>
  </si>
  <si>
    <t>COMP. TT (m)</t>
  </si>
  <si>
    <t>PERDA DE CARGA (m/m)</t>
  </si>
  <si>
    <t>VAZÃO (m³/s)</t>
  </si>
  <si>
    <t>DIÂMETRO (m)</t>
  </si>
  <si>
    <t>Hp (m.c.a)</t>
  </si>
  <si>
    <t>P (m.c.a.)</t>
  </si>
  <si>
    <t>B - C</t>
  </si>
  <si>
    <t>TE  PASSAGEM DIRETA</t>
  </si>
  <si>
    <t>D -E</t>
  </si>
  <si>
    <t>CAF 01</t>
  </si>
  <si>
    <t>CAF 02</t>
  </si>
  <si>
    <t>CAF 03</t>
  </si>
  <si>
    <t>TE PASSAGEM DIRETA</t>
  </si>
  <si>
    <t>VÁLVULA DE DESCARGA</t>
  </si>
  <si>
    <t>B - E</t>
  </si>
  <si>
    <t>B -F</t>
  </si>
  <si>
    <t>D -F</t>
  </si>
  <si>
    <t>F -G</t>
  </si>
  <si>
    <t>CAF 04</t>
  </si>
  <si>
    <t>A 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</si>
</sst>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5" xfId="0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2" fontId="0" fillId="3" borderId="11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3" xfId="0" applyFill="1" applyBorder="1" applyAlignment="1">
      <alignment horizontal="left"/>
    </xf>
    <xf numFmtId="0" fontId="0" fillId="3" borderId="13" xfId="0" applyFill="1" applyBorder="1" applyAlignment="1">
      <alignment horizontal="center" vertical="center"/>
    </xf>
    <xf numFmtId="2" fontId="0" fillId="3" borderId="13" xfId="0" applyNumberFormat="1" applyFill="1" applyBorder="1" applyAlignment="1">
      <alignment horizontal="center" vertical="center"/>
    </xf>
    <xf numFmtId="2" fontId="0" fillId="3" borderId="14" xfId="0" applyNumberForma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2" fontId="0" fillId="4" borderId="6" xfId="0" applyNumberFormat="1" applyFill="1" applyBorder="1" applyAlignment="1">
      <alignment horizontal="center"/>
    </xf>
    <xf numFmtId="164" fontId="0" fillId="4" borderId="6" xfId="0" applyNumberFormat="1" applyFill="1" applyBorder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6" xfId="0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5" xfId="0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center"/>
    </xf>
    <xf numFmtId="0" fontId="0" fillId="5" borderId="5" xfId="0" applyFill="1" applyBorder="1" applyAlignment="1">
      <alignment horizontal="left"/>
    </xf>
    <xf numFmtId="0" fontId="0" fillId="5" borderId="5" xfId="0" applyFill="1" applyBorder="1" applyAlignment="1">
      <alignment horizontal="center" vertical="center"/>
    </xf>
    <xf numFmtId="2" fontId="0" fillId="5" borderId="5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3" xfId="0" applyFill="1" applyBorder="1" applyAlignment="1">
      <alignment horizontal="left"/>
    </xf>
    <xf numFmtId="0" fontId="0" fillId="5" borderId="13" xfId="0" applyFill="1" applyBorder="1" applyAlignment="1">
      <alignment horizontal="center" vertical="center"/>
    </xf>
    <xf numFmtId="2" fontId="0" fillId="5" borderId="13" xfId="0" applyNumberForma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2" fontId="0" fillId="3" borderId="8" xfId="0" applyNumberFormat="1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8" xfId="0" applyFill="1" applyBorder="1" applyAlignment="1">
      <alignment horizontal="left"/>
    </xf>
    <xf numFmtId="0" fontId="0" fillId="3" borderId="8" xfId="0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2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0" fontId="0" fillId="3" borderId="6" xfId="0" applyFill="1" applyBorder="1" applyAlignment="1">
      <alignment horizontal="left"/>
    </xf>
    <xf numFmtId="0" fontId="0" fillId="3" borderId="6" xfId="0" applyFill="1" applyBorder="1" applyAlignment="1">
      <alignment horizontal="center" vertical="center"/>
    </xf>
    <xf numFmtId="2" fontId="0" fillId="3" borderId="6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2" fontId="0" fillId="4" borderId="8" xfId="0" applyNumberFormat="1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left"/>
    </xf>
    <xf numFmtId="0" fontId="0" fillId="4" borderId="8" xfId="0" applyFill="1" applyBorder="1" applyAlignment="1">
      <alignment horizontal="center" vertical="center"/>
    </xf>
    <xf numFmtId="2" fontId="0" fillId="4" borderId="8" xfId="0" applyNumberFormat="1" applyFill="1" applyBorder="1" applyAlignment="1">
      <alignment horizontal="center" vertical="center"/>
    </xf>
    <xf numFmtId="2" fontId="0" fillId="4" borderId="9" xfId="0" applyNumberFormat="1" applyFill="1" applyBorder="1" applyAlignment="1">
      <alignment horizontal="center" vertic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3" xfId="0" applyFill="1" applyBorder="1" applyAlignment="1">
      <alignment horizontal="left"/>
    </xf>
    <xf numFmtId="0" fontId="0" fillId="4" borderId="13" xfId="0" applyFill="1" applyBorder="1" applyAlignment="1">
      <alignment horizontal="center" vertical="center"/>
    </xf>
    <xf numFmtId="2" fontId="0" fillId="4" borderId="13" xfId="0" applyNumberFormat="1" applyFill="1" applyBorder="1" applyAlignment="1">
      <alignment horizontal="center" vertical="center"/>
    </xf>
    <xf numFmtId="2" fontId="0" fillId="4" borderId="14" xfId="0" applyNumberForma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2" fontId="0" fillId="5" borderId="8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8" xfId="0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5" borderId="9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1" xfId="0" applyFill="1" applyBorder="1" applyAlignment="1">
      <alignment horizontal="left"/>
    </xf>
    <xf numFmtId="0" fontId="0" fillId="3" borderId="21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2" xfId="0" applyNumberFormat="1" applyFill="1" applyBorder="1" applyAlignment="1">
      <alignment horizontal="center" vertical="center"/>
    </xf>
    <xf numFmtId="2" fontId="0" fillId="7" borderId="8" xfId="0" applyNumberFormat="1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1"/>
  <sheetViews>
    <sheetView tabSelected="1" workbookViewId="0">
      <pane xSplit="2" ySplit="3" topLeftCell="E4" activePane="bottomRight" state="frozen"/>
      <selection pane="topRight" activeCell="C1" sqref="C1"/>
      <selection pane="bottomLeft" activeCell="A4" sqref="A4"/>
      <selection pane="bottomRight" activeCell="S27" sqref="S27"/>
    </sheetView>
  </sheetViews>
  <sheetFormatPr defaultRowHeight="15" x14ac:dyDescent="0.25"/>
  <cols>
    <col min="1" max="1" width="2.7109375" style="1" customWidth="1"/>
    <col min="2" max="7" width="10.7109375" style="1" customWidth="1"/>
    <col min="8" max="8" width="12.140625" style="1" customWidth="1"/>
    <col min="9" max="9" width="27.7109375" style="1" customWidth="1"/>
    <col min="10" max="15" width="10.7109375" style="1" customWidth="1"/>
    <col min="16" max="16" width="12.140625" style="1" customWidth="1"/>
    <col min="17" max="17" width="10.7109375" style="1" customWidth="1"/>
    <col min="18" max="16384" width="9.140625" style="1"/>
  </cols>
  <sheetData>
    <row r="1" spans="2:17" ht="15.75" thickBot="1" x14ac:dyDescent="0.3"/>
    <row r="2" spans="2:17" s="2" customFormat="1" ht="15.75" thickBot="1" x14ac:dyDescent="0.3">
      <c r="B2" s="96" t="s">
        <v>0</v>
      </c>
      <c r="C2" s="96" t="s">
        <v>1</v>
      </c>
      <c r="D2" s="96" t="s">
        <v>5</v>
      </c>
      <c r="E2" s="96" t="s">
        <v>16</v>
      </c>
      <c r="F2" s="96" t="s">
        <v>6</v>
      </c>
      <c r="G2" s="96" t="s">
        <v>17</v>
      </c>
      <c r="H2" s="96" t="s">
        <v>7</v>
      </c>
      <c r="I2" s="97" t="s">
        <v>2</v>
      </c>
      <c r="J2" s="98"/>
      <c r="K2" s="98"/>
      <c r="L2" s="98"/>
      <c r="M2" s="99"/>
      <c r="N2" s="96" t="s">
        <v>14</v>
      </c>
      <c r="O2" s="96" t="s">
        <v>15</v>
      </c>
      <c r="P2" s="96" t="s">
        <v>18</v>
      </c>
      <c r="Q2" s="96" t="s">
        <v>19</v>
      </c>
    </row>
    <row r="3" spans="2:17" s="2" customFormat="1" ht="45.75" thickBot="1" x14ac:dyDescent="0.3">
      <c r="B3" s="96"/>
      <c r="C3" s="96"/>
      <c r="D3" s="96"/>
      <c r="E3" s="96"/>
      <c r="F3" s="96"/>
      <c r="G3" s="96"/>
      <c r="H3" s="96"/>
      <c r="I3" s="95" t="s">
        <v>3</v>
      </c>
      <c r="J3" s="95" t="s">
        <v>11</v>
      </c>
      <c r="K3" s="95" t="s">
        <v>12</v>
      </c>
      <c r="L3" s="95" t="s">
        <v>13</v>
      </c>
      <c r="M3" s="95" t="s">
        <v>13</v>
      </c>
      <c r="N3" s="96"/>
      <c r="O3" s="96"/>
      <c r="P3" s="96"/>
      <c r="Q3" s="96"/>
    </row>
    <row r="4" spans="2:17" ht="15.75" thickBot="1" x14ac:dyDescent="0.3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</row>
    <row r="5" spans="2:17" ht="15.75" thickBot="1" x14ac:dyDescent="0.3">
      <c r="B5" s="75" t="s">
        <v>23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7"/>
    </row>
    <row r="6" spans="2:17" x14ac:dyDescent="0.25">
      <c r="B6" s="43" t="s">
        <v>4</v>
      </c>
      <c r="C6" s="44">
        <f>40+0.1+0.5</f>
        <v>40.6</v>
      </c>
      <c r="D6" s="45">
        <f>SQRT(C6)*0.3</f>
        <v>1.911543878648879</v>
      </c>
      <c r="E6" s="46">
        <f>D6/1000</f>
        <v>1.9115438786488791E-3</v>
      </c>
      <c r="F6" s="44">
        <v>40</v>
      </c>
      <c r="G6" s="44">
        <f>F6/1000</f>
        <v>0.04</v>
      </c>
      <c r="H6" s="44">
        <f>2.02+3.71</f>
        <v>5.73</v>
      </c>
      <c r="I6" s="47" t="s">
        <v>8</v>
      </c>
      <c r="J6" s="44">
        <v>0</v>
      </c>
      <c r="K6" s="44"/>
      <c r="L6" s="44">
        <f t="shared" ref="L6:L13" si="0">K6*J6</f>
        <v>0</v>
      </c>
      <c r="M6" s="48">
        <f>SUM(L6:L8)</f>
        <v>2.2999999999999998</v>
      </c>
      <c r="N6" s="48">
        <f>M6+H6</f>
        <v>8.0300000000000011</v>
      </c>
      <c r="O6" s="49">
        <f>(E6/((G6^2.714)*55.934))^(1/0.571)</f>
        <v>6.6469548184018193E-2</v>
      </c>
      <c r="P6" s="49">
        <f>N6*O6</f>
        <v>0.53375047191766611</v>
      </c>
      <c r="Q6" s="78"/>
    </row>
    <row r="7" spans="2:17" x14ac:dyDescent="0.25">
      <c r="B7" s="11"/>
      <c r="C7" s="6"/>
      <c r="D7" s="6"/>
      <c r="E7" s="6"/>
      <c r="F7" s="6"/>
      <c r="G7" s="6"/>
      <c r="H7" s="6"/>
      <c r="I7" s="7" t="s">
        <v>21</v>
      </c>
      <c r="J7" s="6">
        <v>1</v>
      </c>
      <c r="K7" s="6">
        <v>2.2999999999999998</v>
      </c>
      <c r="L7" s="6">
        <f t="shared" si="0"/>
        <v>2.2999999999999998</v>
      </c>
      <c r="M7" s="8"/>
      <c r="N7" s="8"/>
      <c r="O7" s="9"/>
      <c r="P7" s="9"/>
      <c r="Q7" s="10"/>
    </row>
    <row r="8" spans="2:17" ht="15.75" thickBot="1" x14ac:dyDescent="0.3">
      <c r="B8" s="87"/>
      <c r="C8" s="88"/>
      <c r="D8" s="88"/>
      <c r="E8" s="88"/>
      <c r="F8" s="88"/>
      <c r="G8" s="88"/>
      <c r="H8" s="88"/>
      <c r="I8" s="89" t="s">
        <v>10</v>
      </c>
      <c r="J8" s="88"/>
      <c r="K8" s="88">
        <v>0</v>
      </c>
      <c r="L8" s="88">
        <f t="shared" si="0"/>
        <v>0</v>
      </c>
      <c r="M8" s="90"/>
      <c r="N8" s="90"/>
      <c r="O8" s="91"/>
      <c r="P8" s="91"/>
      <c r="Q8" s="92"/>
    </row>
    <row r="9" spans="2:17" x14ac:dyDescent="0.25">
      <c r="B9" s="61" t="s">
        <v>20</v>
      </c>
      <c r="C9" s="62">
        <v>40</v>
      </c>
      <c r="D9" s="63">
        <f>SQRT(C9)*0.3</f>
        <v>1.8973665961010275</v>
      </c>
      <c r="E9" s="64">
        <f>D9/1000</f>
        <v>1.8973665961010276E-3</v>
      </c>
      <c r="F9" s="62">
        <v>40</v>
      </c>
      <c r="G9" s="62">
        <f>F9/1000</f>
        <v>0.04</v>
      </c>
      <c r="H9" s="62">
        <f>2.02+1.73</f>
        <v>3.75</v>
      </c>
      <c r="I9" s="65" t="s">
        <v>8</v>
      </c>
      <c r="J9" s="62">
        <v>1</v>
      </c>
      <c r="K9" s="62">
        <v>3.2</v>
      </c>
      <c r="L9" s="62">
        <f t="shared" si="0"/>
        <v>3.2</v>
      </c>
      <c r="M9" s="66">
        <f>SUM(L9:L11)</f>
        <v>12.8</v>
      </c>
      <c r="N9" s="66">
        <f>M9+H9</f>
        <v>16.55</v>
      </c>
      <c r="O9" s="93">
        <f t="shared" ref="O9" si="1">(E9/((G9^2.714)*55.934))^(1/0.571)</f>
        <v>6.5608588315286251E-2</v>
      </c>
      <c r="P9" s="67">
        <f>N9*O9</f>
        <v>1.0858221366179874</v>
      </c>
      <c r="Q9" s="68"/>
    </row>
    <row r="10" spans="2:17" x14ac:dyDescent="0.25">
      <c r="B10" s="26"/>
      <c r="C10" s="27"/>
      <c r="D10" s="27"/>
      <c r="E10" s="27"/>
      <c r="F10" s="27"/>
      <c r="G10" s="27"/>
      <c r="H10" s="27"/>
      <c r="I10" s="28" t="s">
        <v>26</v>
      </c>
      <c r="J10" s="27">
        <v>1</v>
      </c>
      <c r="K10" s="27">
        <v>2.2000000000000002</v>
      </c>
      <c r="L10" s="27">
        <f t="shared" si="0"/>
        <v>2.2000000000000002</v>
      </c>
      <c r="M10" s="29"/>
      <c r="N10" s="29"/>
      <c r="O10" s="30"/>
      <c r="P10" s="30"/>
      <c r="Q10" s="31"/>
    </row>
    <row r="11" spans="2:17" ht="15.75" thickBot="1" x14ac:dyDescent="0.3">
      <c r="B11" s="69"/>
      <c r="C11" s="70"/>
      <c r="D11" s="70"/>
      <c r="E11" s="70"/>
      <c r="F11" s="70"/>
      <c r="G11" s="70"/>
      <c r="H11" s="70"/>
      <c r="I11" s="71" t="s">
        <v>27</v>
      </c>
      <c r="J11" s="70">
        <v>1</v>
      </c>
      <c r="K11" s="70">
        <v>7.4</v>
      </c>
      <c r="L11" s="70">
        <f t="shared" si="0"/>
        <v>7.4</v>
      </c>
      <c r="M11" s="72"/>
      <c r="N11" s="72"/>
      <c r="O11" s="73"/>
      <c r="P11" s="73"/>
      <c r="Q11" s="74"/>
    </row>
    <row r="12" spans="2:17" x14ac:dyDescent="0.25">
      <c r="B12" s="43" t="s">
        <v>28</v>
      </c>
      <c r="C12" s="44">
        <v>0.1</v>
      </c>
      <c r="D12" s="45">
        <f>SQRT(C12)*0.3</f>
        <v>9.4868329805051374E-2</v>
      </c>
      <c r="E12" s="46">
        <f>D12/1000</f>
        <v>9.4868329805051379E-5</v>
      </c>
      <c r="F12" s="44">
        <v>16</v>
      </c>
      <c r="G12" s="44">
        <f>F12/1000</f>
        <v>1.6E-2</v>
      </c>
      <c r="H12" s="44">
        <f>2.02+4.32</f>
        <v>6.34</v>
      </c>
      <c r="I12" s="47" t="s">
        <v>8</v>
      </c>
      <c r="J12" s="44">
        <v>2</v>
      </c>
      <c r="K12" s="44">
        <v>1.1000000000000001</v>
      </c>
      <c r="L12" s="44">
        <f t="shared" si="0"/>
        <v>2.2000000000000002</v>
      </c>
      <c r="M12" s="48">
        <f>SUM(L12:L14)</f>
        <v>5.3</v>
      </c>
      <c r="N12" s="48">
        <f>M12+H12</f>
        <v>11.64</v>
      </c>
      <c r="O12" s="49">
        <f>(E12/((G12^2.714)*55.934))^(1/0.571)</f>
        <v>2.690815771216536E-2</v>
      </c>
      <c r="P12" s="49">
        <f>N12*O12</f>
        <v>0.31321095576960478</v>
      </c>
      <c r="Q12" s="50"/>
    </row>
    <row r="13" spans="2:17" x14ac:dyDescent="0.25">
      <c r="B13" s="11"/>
      <c r="C13" s="6"/>
      <c r="D13" s="6"/>
      <c r="E13" s="6"/>
      <c r="F13" s="6"/>
      <c r="G13" s="6"/>
      <c r="H13" s="6"/>
      <c r="I13" s="7" t="s">
        <v>9</v>
      </c>
      <c r="J13" s="6">
        <v>1</v>
      </c>
      <c r="K13" s="6">
        <v>2.2999999999999998</v>
      </c>
      <c r="L13" s="6">
        <f t="shared" si="0"/>
        <v>2.2999999999999998</v>
      </c>
      <c r="M13" s="8"/>
      <c r="N13" s="8"/>
      <c r="O13" s="9"/>
      <c r="P13" s="9"/>
      <c r="Q13" s="51"/>
    </row>
    <row r="14" spans="2:17" ht="15.75" thickBot="1" x14ac:dyDescent="0.3">
      <c r="B14" s="12"/>
      <c r="C14" s="13"/>
      <c r="D14" s="13"/>
      <c r="E14" s="13"/>
      <c r="F14" s="13"/>
      <c r="G14" s="13"/>
      <c r="H14" s="13"/>
      <c r="I14" s="14" t="s">
        <v>10</v>
      </c>
      <c r="J14" s="13"/>
      <c r="K14" s="13"/>
      <c r="L14" s="13">
        <v>0.8</v>
      </c>
      <c r="M14" s="15"/>
      <c r="N14" s="15"/>
      <c r="O14" s="16"/>
      <c r="P14" s="16"/>
      <c r="Q14" s="52"/>
    </row>
    <row r="15" spans="2:17" x14ac:dyDescent="0.25">
      <c r="B15" s="61" t="s">
        <v>29</v>
      </c>
      <c r="C15" s="62">
        <v>0.5</v>
      </c>
      <c r="D15" s="63">
        <f>SQRT(C15)*0.3</f>
        <v>0.21213203435596426</v>
      </c>
      <c r="E15" s="64">
        <f>D15/1000</f>
        <v>2.1213203435596425E-4</v>
      </c>
      <c r="F15" s="62">
        <v>20</v>
      </c>
      <c r="G15" s="62">
        <f>F15/1000</f>
        <v>0.02</v>
      </c>
      <c r="H15" s="62">
        <f>2.02+3.33</f>
        <v>5.35</v>
      </c>
      <c r="I15" s="65" t="s">
        <v>8</v>
      </c>
      <c r="J15" s="62">
        <v>3</v>
      </c>
      <c r="K15" s="62">
        <v>1.1000000000000001</v>
      </c>
      <c r="L15" s="62">
        <f t="shared" ref="L15:L26" si="2">K15*J15</f>
        <v>3.3000000000000003</v>
      </c>
      <c r="M15" s="66">
        <f>SUM(L15:L17)</f>
        <v>16.7</v>
      </c>
      <c r="N15" s="66">
        <f>M15+H15</f>
        <v>22.049999999999997</v>
      </c>
      <c r="O15" s="67">
        <f>(E15/((G15^2.714)*55.934))^(1/0.571)</f>
        <v>3.8134862968087289E-2</v>
      </c>
      <c r="P15" s="67">
        <f>N15*O15</f>
        <v>0.84087372844632458</v>
      </c>
      <c r="Q15" s="68"/>
    </row>
    <row r="16" spans="2:17" x14ac:dyDescent="0.25">
      <c r="B16" s="26"/>
      <c r="C16" s="27"/>
      <c r="D16" s="27"/>
      <c r="E16" s="27"/>
      <c r="F16" s="27"/>
      <c r="G16" s="27"/>
      <c r="H16" s="27"/>
      <c r="I16" s="28" t="s">
        <v>9</v>
      </c>
      <c r="J16" s="27">
        <v>1</v>
      </c>
      <c r="K16" s="27">
        <v>2.2999999999999998</v>
      </c>
      <c r="L16" s="27">
        <f t="shared" si="2"/>
        <v>2.2999999999999998</v>
      </c>
      <c r="M16" s="29"/>
      <c r="N16" s="29"/>
      <c r="O16" s="30"/>
      <c r="P16" s="30"/>
      <c r="Q16" s="31"/>
    </row>
    <row r="17" spans="2:17" ht="15.75" thickBot="1" x14ac:dyDescent="0.3">
      <c r="B17" s="69"/>
      <c r="C17" s="70"/>
      <c r="D17" s="70"/>
      <c r="E17" s="70"/>
      <c r="F17" s="70"/>
      <c r="G17" s="70"/>
      <c r="H17" s="70"/>
      <c r="I17" s="71" t="s">
        <v>10</v>
      </c>
      <c r="J17" s="70">
        <v>1</v>
      </c>
      <c r="K17" s="70">
        <v>11.1</v>
      </c>
      <c r="L17" s="70">
        <f t="shared" si="2"/>
        <v>11.1</v>
      </c>
      <c r="M17" s="72"/>
      <c r="N17" s="72"/>
      <c r="O17" s="73"/>
      <c r="P17" s="73"/>
      <c r="Q17" s="74"/>
    </row>
    <row r="18" spans="2:17" x14ac:dyDescent="0.25">
      <c r="B18" s="53" t="s">
        <v>29</v>
      </c>
      <c r="C18" s="54">
        <v>0.1</v>
      </c>
      <c r="D18" s="55">
        <f>SQRT(C18)*0.3</f>
        <v>9.4868329805051374E-2</v>
      </c>
      <c r="E18" s="56">
        <f>D18/1000</f>
        <v>9.4868329805051379E-5</v>
      </c>
      <c r="F18" s="54">
        <v>16</v>
      </c>
      <c r="G18" s="54">
        <f>F18/1000</f>
        <v>1.6E-2</v>
      </c>
      <c r="H18" s="54">
        <f>2.02+0.78</f>
        <v>2.8</v>
      </c>
      <c r="I18" s="57" t="s">
        <v>8</v>
      </c>
      <c r="J18" s="54">
        <v>3</v>
      </c>
      <c r="K18" s="54">
        <v>1.1000000000000001</v>
      </c>
      <c r="L18" s="54">
        <f t="shared" si="2"/>
        <v>3.3000000000000003</v>
      </c>
      <c r="M18" s="58">
        <f>SUM(L18:L20)</f>
        <v>5.6</v>
      </c>
      <c r="N18" s="58">
        <f>M18+H18</f>
        <v>8.3999999999999986</v>
      </c>
      <c r="O18" s="59">
        <f>(E18/((G18^2.714)*55.934))^(1/0.571)</f>
        <v>2.690815771216536E-2</v>
      </c>
      <c r="P18" s="59">
        <f>N18*O18</f>
        <v>0.22602852478218899</v>
      </c>
      <c r="Q18" s="60"/>
    </row>
    <row r="19" spans="2:17" x14ac:dyDescent="0.25">
      <c r="B19" s="11"/>
      <c r="C19" s="6"/>
      <c r="D19" s="6"/>
      <c r="E19" s="6"/>
      <c r="F19" s="6"/>
      <c r="G19" s="6"/>
      <c r="H19" s="6"/>
      <c r="I19" s="7" t="s">
        <v>9</v>
      </c>
      <c r="J19" s="6">
        <v>1</v>
      </c>
      <c r="K19" s="6">
        <v>2.2999999999999998</v>
      </c>
      <c r="L19" s="6">
        <f t="shared" si="2"/>
        <v>2.2999999999999998</v>
      </c>
      <c r="M19" s="8"/>
      <c r="N19" s="8"/>
      <c r="O19" s="9"/>
      <c r="P19" s="9"/>
      <c r="Q19" s="10"/>
    </row>
    <row r="20" spans="2:17" ht="15.75" thickBot="1" x14ac:dyDescent="0.3">
      <c r="B20" s="12"/>
      <c r="C20" s="13"/>
      <c r="D20" s="13"/>
      <c r="E20" s="13"/>
      <c r="F20" s="13"/>
      <c r="G20" s="13"/>
      <c r="H20" s="13"/>
      <c r="I20" s="14" t="s">
        <v>10</v>
      </c>
      <c r="J20" s="13">
        <v>0</v>
      </c>
      <c r="K20" s="13"/>
      <c r="L20" s="13">
        <f t="shared" si="2"/>
        <v>0</v>
      </c>
      <c r="M20" s="15"/>
      <c r="N20" s="15"/>
      <c r="O20" s="16"/>
      <c r="P20" s="16"/>
      <c r="Q20" s="17"/>
    </row>
    <row r="21" spans="2:17" x14ac:dyDescent="0.25">
      <c r="B21" s="18" t="s">
        <v>22</v>
      </c>
      <c r="C21" s="19">
        <v>0.1</v>
      </c>
      <c r="D21" s="20">
        <f>SQRT(C21)*0.3</f>
        <v>9.4868329805051374E-2</v>
      </c>
      <c r="E21" s="21">
        <f>D21/1000</f>
        <v>9.4868329805051379E-5</v>
      </c>
      <c r="F21" s="19">
        <v>16</v>
      </c>
      <c r="G21" s="19">
        <f>F21/1000</f>
        <v>1.6E-2</v>
      </c>
      <c r="H21" s="19">
        <f>2.02+2.8</f>
        <v>4.82</v>
      </c>
      <c r="I21" s="22" t="s">
        <v>8</v>
      </c>
      <c r="J21" s="19">
        <v>3</v>
      </c>
      <c r="K21" s="19">
        <v>1.1000000000000001</v>
      </c>
      <c r="L21" s="19">
        <f t="shared" si="2"/>
        <v>3.3000000000000003</v>
      </c>
      <c r="M21" s="23">
        <f>SUM(L21:L23)</f>
        <v>5.6</v>
      </c>
      <c r="N21" s="23">
        <f>M21+H21</f>
        <v>10.42</v>
      </c>
      <c r="O21" s="24">
        <f>(E21/((G21^2.714)*55.934))^(1/0.571)</f>
        <v>2.690815771216536E-2</v>
      </c>
      <c r="P21" s="24">
        <f>N21*O21</f>
        <v>0.28038300336076305</v>
      </c>
      <c r="Q21" s="25"/>
    </row>
    <row r="22" spans="2:17" x14ac:dyDescent="0.25">
      <c r="B22" s="26"/>
      <c r="C22" s="27"/>
      <c r="D22" s="27"/>
      <c r="E22" s="27"/>
      <c r="F22" s="27"/>
      <c r="G22" s="27"/>
      <c r="H22" s="27"/>
      <c r="I22" s="28" t="s">
        <v>9</v>
      </c>
      <c r="J22" s="27">
        <v>1</v>
      </c>
      <c r="K22" s="27">
        <v>2.2999999999999998</v>
      </c>
      <c r="L22" s="27">
        <f t="shared" si="2"/>
        <v>2.2999999999999998</v>
      </c>
      <c r="M22" s="29"/>
      <c r="N22" s="29"/>
      <c r="O22" s="30"/>
      <c r="P22" s="30"/>
      <c r="Q22" s="31"/>
    </row>
    <row r="23" spans="2:17" ht="15.75" thickBot="1" x14ac:dyDescent="0.3">
      <c r="B23" s="69"/>
      <c r="C23" s="70"/>
      <c r="D23" s="70"/>
      <c r="E23" s="70"/>
      <c r="F23" s="70"/>
      <c r="G23" s="70"/>
      <c r="H23" s="70"/>
      <c r="I23" s="71" t="s">
        <v>10</v>
      </c>
      <c r="J23" s="70">
        <v>0</v>
      </c>
      <c r="K23" s="70"/>
      <c r="L23" s="70">
        <f t="shared" si="2"/>
        <v>0</v>
      </c>
      <c r="M23" s="72"/>
      <c r="N23" s="72"/>
      <c r="O23" s="73"/>
      <c r="P23" s="73"/>
      <c r="Q23" s="74"/>
    </row>
    <row r="24" spans="2:17" x14ac:dyDescent="0.25">
      <c r="B24" s="53" t="s">
        <v>30</v>
      </c>
      <c r="C24" s="54">
        <v>0.5</v>
      </c>
      <c r="D24" s="55">
        <f>SQRT(C24)*0.3</f>
        <v>0.21213203435596426</v>
      </c>
      <c r="E24" s="56">
        <f>D24/1000</f>
        <v>2.1213203435596425E-4</v>
      </c>
      <c r="F24" s="54">
        <v>16</v>
      </c>
      <c r="G24" s="54">
        <f>F24/1000</f>
        <v>1.6E-2</v>
      </c>
      <c r="H24" s="54">
        <f>2.02+1.81</f>
        <v>3.83</v>
      </c>
      <c r="I24" s="57" t="s">
        <v>8</v>
      </c>
      <c r="J24" s="54">
        <v>3</v>
      </c>
      <c r="K24" s="54">
        <v>1.1000000000000001</v>
      </c>
      <c r="L24" s="54">
        <f t="shared" si="2"/>
        <v>3.3000000000000003</v>
      </c>
      <c r="M24" s="58">
        <f>SUM(L24:L26)</f>
        <v>5.6</v>
      </c>
      <c r="N24" s="58">
        <f>M24+H24</f>
        <v>9.43</v>
      </c>
      <c r="O24" s="59">
        <f>(E24/((G24^2.714)*55.934))^(1/0.571)</f>
        <v>0.11013916043067078</v>
      </c>
      <c r="P24" s="59">
        <f>N24*O24</f>
        <v>1.0386122828612254</v>
      </c>
      <c r="Q24" s="60"/>
    </row>
    <row r="25" spans="2:17" x14ac:dyDescent="0.25">
      <c r="B25" s="11"/>
      <c r="C25" s="6"/>
      <c r="D25" s="6"/>
      <c r="E25" s="6"/>
      <c r="F25" s="6"/>
      <c r="G25" s="6"/>
      <c r="H25" s="6"/>
      <c r="I25" s="7" t="s">
        <v>9</v>
      </c>
      <c r="J25" s="6">
        <v>1</v>
      </c>
      <c r="K25" s="6">
        <v>2.2999999999999998</v>
      </c>
      <c r="L25" s="6">
        <f t="shared" si="2"/>
        <v>2.2999999999999998</v>
      </c>
      <c r="M25" s="8"/>
      <c r="N25" s="8"/>
      <c r="O25" s="9"/>
      <c r="P25" s="9"/>
      <c r="Q25" s="10"/>
    </row>
    <row r="26" spans="2:17" ht="15.75" thickBot="1" x14ac:dyDescent="0.3">
      <c r="B26" s="12"/>
      <c r="C26" s="13"/>
      <c r="D26" s="13"/>
      <c r="E26" s="13"/>
      <c r="F26" s="13"/>
      <c r="G26" s="13"/>
      <c r="H26" s="13"/>
      <c r="I26" s="14" t="s">
        <v>10</v>
      </c>
      <c r="J26" s="13">
        <v>0</v>
      </c>
      <c r="K26" s="13"/>
      <c r="L26" s="13">
        <f t="shared" si="2"/>
        <v>0</v>
      </c>
      <c r="M26" s="15"/>
      <c r="N26" s="15"/>
      <c r="O26" s="16"/>
      <c r="P26" s="16"/>
      <c r="Q26" s="17"/>
    </row>
    <row r="27" spans="2:17" x14ac:dyDescent="0.25">
      <c r="B27" s="18" t="s">
        <v>33</v>
      </c>
      <c r="C27" s="19">
        <v>0.1</v>
      </c>
      <c r="D27" s="20">
        <f>SQRT(C27)*0.3</f>
        <v>9.4868329805051374E-2</v>
      </c>
      <c r="E27" s="21">
        <f>D27/1000</f>
        <v>9.4868329805051379E-5</v>
      </c>
      <c r="F27" s="19">
        <v>16</v>
      </c>
      <c r="G27" s="19">
        <f>F27/1000</f>
        <v>1.6E-2</v>
      </c>
      <c r="H27" s="19">
        <f>2.02+2.8</f>
        <v>4.82</v>
      </c>
      <c r="I27" s="22" t="s">
        <v>8</v>
      </c>
      <c r="J27" s="19">
        <v>2</v>
      </c>
      <c r="K27" s="19">
        <v>1.1000000000000001</v>
      </c>
      <c r="L27" s="19">
        <f t="shared" ref="L27:L29" si="3">K27*J27</f>
        <v>2.2000000000000002</v>
      </c>
      <c r="M27" s="23">
        <f>SUM(L27:L29)</f>
        <v>16.2</v>
      </c>
      <c r="N27" s="23">
        <f>M27+H27</f>
        <v>21.02</v>
      </c>
      <c r="O27" s="24">
        <f>(E27/((G27^2.714)*55.934))^(1/0.571)</f>
        <v>2.690815771216536E-2</v>
      </c>
      <c r="P27" s="24">
        <f>N27*O27</f>
        <v>0.56560947510971582</v>
      </c>
      <c r="Q27" s="25">
        <f>1.8-O27-P27</f>
        <v>1.207482367178119</v>
      </c>
    </row>
    <row r="28" spans="2:17" x14ac:dyDescent="0.25">
      <c r="B28" s="26"/>
      <c r="C28" s="27"/>
      <c r="D28" s="27"/>
      <c r="E28" s="27"/>
      <c r="F28" s="27"/>
      <c r="G28" s="27"/>
      <c r="H28" s="27"/>
      <c r="I28" s="28" t="s">
        <v>9</v>
      </c>
      <c r="J28" s="27">
        <v>2</v>
      </c>
      <c r="K28" s="27">
        <v>2.2999999999999998</v>
      </c>
      <c r="L28" s="27">
        <f t="shared" si="3"/>
        <v>4.5999999999999996</v>
      </c>
      <c r="M28" s="29"/>
      <c r="N28" s="29"/>
      <c r="O28" s="30"/>
      <c r="P28" s="30"/>
      <c r="Q28" s="31"/>
    </row>
    <row r="29" spans="2:17" ht="15.75" thickBot="1" x14ac:dyDescent="0.3">
      <c r="B29" s="69"/>
      <c r="C29" s="70"/>
      <c r="D29" s="70"/>
      <c r="E29" s="70"/>
      <c r="F29" s="70"/>
      <c r="G29" s="70"/>
      <c r="H29" s="70"/>
      <c r="I29" s="71" t="s">
        <v>10</v>
      </c>
      <c r="J29" s="70">
        <v>2</v>
      </c>
      <c r="K29" s="70">
        <v>4.7</v>
      </c>
      <c r="L29" s="70">
        <f t="shared" si="3"/>
        <v>9.4</v>
      </c>
      <c r="M29" s="72"/>
      <c r="N29" s="72"/>
      <c r="O29" s="73"/>
      <c r="P29" s="73"/>
      <c r="Q29" s="74"/>
    </row>
    <row r="30" spans="2:17" ht="15.75" thickBot="1" x14ac:dyDescent="0.3">
      <c r="B30" s="75" t="s">
        <v>24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7"/>
    </row>
    <row r="31" spans="2:17" x14ac:dyDescent="0.25">
      <c r="B31" s="43" t="s">
        <v>4</v>
      </c>
      <c r="C31" s="44">
        <f>40+0.1+0.5</f>
        <v>40.6</v>
      </c>
      <c r="D31" s="45">
        <f>SQRT(C31)*0.3</f>
        <v>1.911543878648879</v>
      </c>
      <c r="E31" s="46">
        <f>D31/1000</f>
        <v>1.9115438786488791E-3</v>
      </c>
      <c r="F31" s="44">
        <v>40</v>
      </c>
      <c r="G31" s="44">
        <f>F31/1000</f>
        <v>0.04</v>
      </c>
      <c r="H31" s="44">
        <f>2.02+3.71</f>
        <v>5.73</v>
      </c>
      <c r="I31" s="47" t="s">
        <v>8</v>
      </c>
      <c r="J31" s="44">
        <v>0</v>
      </c>
      <c r="K31" s="44"/>
      <c r="L31" s="44">
        <f t="shared" ref="L31:L38" si="4">K31*J31</f>
        <v>0</v>
      </c>
      <c r="M31" s="48">
        <f>SUM(L31:L33)</f>
        <v>2.2999999999999998</v>
      </c>
      <c r="N31" s="48">
        <f>M31+H31</f>
        <v>8.0300000000000011</v>
      </c>
      <c r="O31" s="49">
        <f>(E31/((G31^2.714)*55.934))^(1/0.571)</f>
        <v>6.6469548184018193E-2</v>
      </c>
      <c r="P31" s="49">
        <f>N31*O31</f>
        <v>0.53375047191766611</v>
      </c>
      <c r="Q31" s="78"/>
    </row>
    <row r="32" spans="2:17" x14ac:dyDescent="0.25">
      <c r="B32" s="11"/>
      <c r="C32" s="6"/>
      <c r="D32" s="6"/>
      <c r="E32" s="6"/>
      <c r="F32" s="6"/>
      <c r="G32" s="6"/>
      <c r="H32" s="6"/>
      <c r="I32" s="7" t="s">
        <v>21</v>
      </c>
      <c r="J32" s="6">
        <v>1</v>
      </c>
      <c r="K32" s="6">
        <v>2.2999999999999998</v>
      </c>
      <c r="L32" s="6">
        <f t="shared" si="4"/>
        <v>2.2999999999999998</v>
      </c>
      <c r="M32" s="8"/>
      <c r="N32" s="8"/>
      <c r="O32" s="9"/>
      <c r="P32" s="9"/>
      <c r="Q32" s="10"/>
    </row>
    <row r="33" spans="2:17" ht="15.75" thickBot="1" x14ac:dyDescent="0.3">
      <c r="B33" s="87"/>
      <c r="C33" s="88"/>
      <c r="D33" s="88"/>
      <c r="E33" s="88"/>
      <c r="F33" s="88"/>
      <c r="G33" s="88"/>
      <c r="H33" s="88"/>
      <c r="I33" s="89" t="s">
        <v>10</v>
      </c>
      <c r="J33" s="88"/>
      <c r="K33" s="88">
        <v>0</v>
      </c>
      <c r="L33" s="88">
        <f t="shared" si="4"/>
        <v>0</v>
      </c>
      <c r="M33" s="90"/>
      <c r="N33" s="90"/>
      <c r="O33" s="91"/>
      <c r="P33" s="91"/>
      <c r="Q33" s="92"/>
    </row>
    <row r="34" spans="2:17" x14ac:dyDescent="0.25">
      <c r="B34" s="61" t="s">
        <v>20</v>
      </c>
      <c r="C34" s="62">
        <v>40</v>
      </c>
      <c r="D34" s="63">
        <f>SQRT(C34)*0.3</f>
        <v>1.8973665961010275</v>
      </c>
      <c r="E34" s="64">
        <f>D34/1000</f>
        <v>1.8973665961010276E-3</v>
      </c>
      <c r="F34" s="62">
        <v>40</v>
      </c>
      <c r="G34" s="62">
        <f>F34/1000</f>
        <v>0.04</v>
      </c>
      <c r="H34" s="62">
        <f>2.02+1.73</f>
        <v>3.75</v>
      </c>
      <c r="I34" s="65" t="s">
        <v>8</v>
      </c>
      <c r="J34" s="62">
        <v>1</v>
      </c>
      <c r="K34" s="62">
        <v>3.2</v>
      </c>
      <c r="L34" s="62">
        <f t="shared" si="4"/>
        <v>3.2</v>
      </c>
      <c r="M34" s="66">
        <f>SUM(L34:L36)</f>
        <v>12.8</v>
      </c>
      <c r="N34" s="66">
        <f>M34+H34</f>
        <v>16.55</v>
      </c>
      <c r="O34" s="67">
        <f t="shared" ref="O34" si="5">(E34/((G34^2.714)*55.934))^(1/0.571)</f>
        <v>6.5608588315286251E-2</v>
      </c>
      <c r="P34" s="67">
        <f>N34*O34</f>
        <v>1.0858221366179874</v>
      </c>
      <c r="Q34" s="68"/>
    </row>
    <row r="35" spans="2:17" x14ac:dyDescent="0.25">
      <c r="B35" s="26"/>
      <c r="C35" s="27"/>
      <c r="D35" s="27"/>
      <c r="E35" s="27"/>
      <c r="F35" s="27"/>
      <c r="G35" s="27"/>
      <c r="H35" s="27"/>
      <c r="I35" s="28" t="s">
        <v>26</v>
      </c>
      <c r="J35" s="27">
        <v>1</v>
      </c>
      <c r="K35" s="27">
        <v>2.2000000000000002</v>
      </c>
      <c r="L35" s="27">
        <f t="shared" si="4"/>
        <v>2.2000000000000002</v>
      </c>
      <c r="M35" s="29"/>
      <c r="N35" s="29"/>
      <c r="O35" s="30"/>
      <c r="P35" s="30"/>
      <c r="Q35" s="31"/>
    </row>
    <row r="36" spans="2:17" ht="15.75" thickBot="1" x14ac:dyDescent="0.3">
      <c r="B36" s="69"/>
      <c r="C36" s="70"/>
      <c r="D36" s="70"/>
      <c r="E36" s="70"/>
      <c r="F36" s="70"/>
      <c r="G36" s="70"/>
      <c r="H36" s="70"/>
      <c r="I36" s="71" t="s">
        <v>27</v>
      </c>
      <c r="J36" s="70">
        <v>1</v>
      </c>
      <c r="K36" s="70">
        <v>7.4</v>
      </c>
      <c r="L36" s="70">
        <f t="shared" si="4"/>
        <v>7.4</v>
      </c>
      <c r="M36" s="72"/>
      <c r="N36" s="72"/>
      <c r="O36" s="73"/>
      <c r="P36" s="73"/>
      <c r="Q36" s="74"/>
    </row>
    <row r="37" spans="2:17" x14ac:dyDescent="0.25">
      <c r="B37" s="43" t="s">
        <v>28</v>
      </c>
      <c r="C37" s="44">
        <v>0.1</v>
      </c>
      <c r="D37" s="45">
        <f>SQRT(C37)*0.3</f>
        <v>9.4868329805051374E-2</v>
      </c>
      <c r="E37" s="46">
        <f>D37/1000</f>
        <v>9.4868329805051379E-5</v>
      </c>
      <c r="F37" s="44">
        <v>16</v>
      </c>
      <c r="G37" s="44">
        <f>F37/1000</f>
        <v>1.6E-2</v>
      </c>
      <c r="H37" s="44">
        <f>2.02+4.32</f>
        <v>6.34</v>
      </c>
      <c r="I37" s="47" t="s">
        <v>8</v>
      </c>
      <c r="J37" s="44">
        <v>2</v>
      </c>
      <c r="K37" s="44">
        <v>1.1000000000000001</v>
      </c>
      <c r="L37" s="44">
        <f t="shared" si="4"/>
        <v>2.2000000000000002</v>
      </c>
      <c r="M37" s="48">
        <f>SUM(L37:L39)</f>
        <v>5.3</v>
      </c>
      <c r="N37" s="48">
        <f>M37+H37</f>
        <v>11.64</v>
      </c>
      <c r="O37" s="49">
        <f>(E37/((G37^2.714)*55.934))^(1/0.571)</f>
        <v>2.690815771216536E-2</v>
      </c>
      <c r="P37" s="49">
        <f>N37*O37</f>
        <v>0.31321095576960478</v>
      </c>
      <c r="Q37" s="50"/>
    </row>
    <row r="38" spans="2:17" x14ac:dyDescent="0.25">
      <c r="B38" s="11"/>
      <c r="C38" s="6"/>
      <c r="D38" s="6"/>
      <c r="E38" s="6"/>
      <c r="F38" s="6"/>
      <c r="G38" s="6"/>
      <c r="H38" s="6"/>
      <c r="I38" s="7" t="s">
        <v>9</v>
      </c>
      <c r="J38" s="6">
        <v>1</v>
      </c>
      <c r="K38" s="6">
        <v>2.2999999999999998</v>
      </c>
      <c r="L38" s="6">
        <f t="shared" si="4"/>
        <v>2.2999999999999998</v>
      </c>
      <c r="M38" s="8"/>
      <c r="N38" s="8"/>
      <c r="O38" s="9"/>
      <c r="P38" s="9"/>
      <c r="Q38" s="51"/>
    </row>
    <row r="39" spans="2:17" ht="15.75" thickBot="1" x14ac:dyDescent="0.3">
      <c r="B39" s="12"/>
      <c r="C39" s="13"/>
      <c r="D39" s="13"/>
      <c r="E39" s="13"/>
      <c r="F39" s="13"/>
      <c r="G39" s="13"/>
      <c r="H39" s="13"/>
      <c r="I39" s="14" t="s">
        <v>10</v>
      </c>
      <c r="J39" s="13"/>
      <c r="K39" s="13">
        <v>7.4</v>
      </c>
      <c r="L39" s="13">
        <v>0.8</v>
      </c>
      <c r="M39" s="15"/>
      <c r="N39" s="15"/>
      <c r="O39" s="16"/>
      <c r="P39" s="16"/>
      <c r="Q39" s="52"/>
    </row>
    <row r="40" spans="2:17" x14ac:dyDescent="0.25">
      <c r="B40" s="61" t="s">
        <v>29</v>
      </c>
      <c r="C40" s="62">
        <v>0.5</v>
      </c>
      <c r="D40" s="63">
        <f>SQRT(C40)*0.3</f>
        <v>0.21213203435596426</v>
      </c>
      <c r="E40" s="64">
        <f>D40/1000</f>
        <v>2.1213203435596425E-4</v>
      </c>
      <c r="F40" s="62">
        <v>20</v>
      </c>
      <c r="G40" s="62">
        <f>F40/1000</f>
        <v>0.02</v>
      </c>
      <c r="H40" s="62">
        <f>2.02+3.33</f>
        <v>5.35</v>
      </c>
      <c r="I40" s="65" t="s">
        <v>8</v>
      </c>
      <c r="J40" s="62">
        <v>3</v>
      </c>
      <c r="K40" s="62">
        <v>1.1000000000000001</v>
      </c>
      <c r="L40" s="62">
        <f t="shared" ref="L40:L57" si="6">K40*J40</f>
        <v>3.3000000000000003</v>
      </c>
      <c r="M40" s="66">
        <f>SUM(L40:L42)</f>
        <v>16.7</v>
      </c>
      <c r="N40" s="66">
        <f>M40+H40</f>
        <v>22.049999999999997</v>
      </c>
      <c r="O40" s="67">
        <f>(E40/((G40^2.714)*55.934))^(1/0.571)</f>
        <v>3.8134862968087289E-2</v>
      </c>
      <c r="P40" s="67">
        <f>N40*O40</f>
        <v>0.84087372844632458</v>
      </c>
      <c r="Q40" s="68"/>
    </row>
    <row r="41" spans="2:17" x14ac:dyDescent="0.25">
      <c r="B41" s="26"/>
      <c r="C41" s="27"/>
      <c r="D41" s="27"/>
      <c r="E41" s="27"/>
      <c r="F41" s="27"/>
      <c r="G41" s="27"/>
      <c r="H41" s="27"/>
      <c r="I41" s="28" t="s">
        <v>9</v>
      </c>
      <c r="J41" s="27">
        <v>1</v>
      </c>
      <c r="K41" s="27">
        <v>2.2999999999999998</v>
      </c>
      <c r="L41" s="27">
        <f t="shared" si="6"/>
        <v>2.2999999999999998</v>
      </c>
      <c r="M41" s="29"/>
      <c r="N41" s="29"/>
      <c r="O41" s="30"/>
      <c r="P41" s="30"/>
      <c r="Q41" s="31"/>
    </row>
    <row r="42" spans="2:17" ht="15.75" thickBot="1" x14ac:dyDescent="0.3">
      <c r="B42" s="69"/>
      <c r="C42" s="70"/>
      <c r="D42" s="70"/>
      <c r="E42" s="70"/>
      <c r="F42" s="70"/>
      <c r="G42" s="70"/>
      <c r="H42" s="70"/>
      <c r="I42" s="71" t="s">
        <v>10</v>
      </c>
      <c r="J42" s="70">
        <v>1</v>
      </c>
      <c r="K42" s="70">
        <v>11.1</v>
      </c>
      <c r="L42" s="70">
        <f t="shared" si="6"/>
        <v>11.1</v>
      </c>
      <c r="M42" s="72"/>
      <c r="N42" s="72"/>
      <c r="O42" s="73"/>
      <c r="P42" s="73"/>
      <c r="Q42" s="74"/>
    </row>
    <row r="43" spans="2:17" x14ac:dyDescent="0.25">
      <c r="B43" s="53" t="s">
        <v>29</v>
      </c>
      <c r="C43" s="54">
        <v>0.1</v>
      </c>
      <c r="D43" s="55">
        <f>SQRT(C43)*0.3</f>
        <v>9.4868329805051374E-2</v>
      </c>
      <c r="E43" s="56">
        <f>D43/1000</f>
        <v>9.4868329805051379E-5</v>
      </c>
      <c r="F43" s="54">
        <v>16</v>
      </c>
      <c r="G43" s="54">
        <f>F43/1000</f>
        <v>1.6E-2</v>
      </c>
      <c r="H43" s="54">
        <f>2.02+0.78</f>
        <v>2.8</v>
      </c>
      <c r="I43" s="57" t="s">
        <v>8</v>
      </c>
      <c r="J43" s="54">
        <v>3</v>
      </c>
      <c r="K43" s="54">
        <v>1.1000000000000001</v>
      </c>
      <c r="L43" s="54">
        <f t="shared" si="6"/>
        <v>3.3000000000000003</v>
      </c>
      <c r="M43" s="58">
        <f>SUM(L43:L45)</f>
        <v>5.6</v>
      </c>
      <c r="N43" s="58">
        <f>M43+H43</f>
        <v>8.3999999999999986</v>
      </c>
      <c r="O43" s="59">
        <f>(E43/((G43^2.714)*55.934))^(1/0.571)</f>
        <v>2.690815771216536E-2</v>
      </c>
      <c r="P43" s="59">
        <f>N43*O43</f>
        <v>0.22602852478218899</v>
      </c>
      <c r="Q43" s="60"/>
    </row>
    <row r="44" spans="2:17" x14ac:dyDescent="0.25">
      <c r="B44" s="11"/>
      <c r="C44" s="6"/>
      <c r="D44" s="6"/>
      <c r="E44" s="6"/>
      <c r="F44" s="6"/>
      <c r="G44" s="6"/>
      <c r="H44" s="6"/>
      <c r="I44" s="7" t="s">
        <v>9</v>
      </c>
      <c r="J44" s="6">
        <v>1</v>
      </c>
      <c r="K44" s="6">
        <v>2.2999999999999998</v>
      </c>
      <c r="L44" s="6">
        <f t="shared" si="6"/>
        <v>2.2999999999999998</v>
      </c>
      <c r="M44" s="8"/>
      <c r="N44" s="8"/>
      <c r="O44" s="9"/>
      <c r="P44" s="9"/>
      <c r="Q44" s="10"/>
    </row>
    <row r="45" spans="2:17" ht="15.75" thickBot="1" x14ac:dyDescent="0.3">
      <c r="B45" s="12"/>
      <c r="C45" s="13"/>
      <c r="D45" s="13"/>
      <c r="E45" s="13"/>
      <c r="F45" s="13"/>
      <c r="G45" s="13"/>
      <c r="H45" s="13"/>
      <c r="I45" s="14" t="s">
        <v>10</v>
      </c>
      <c r="J45" s="13">
        <v>0</v>
      </c>
      <c r="K45" s="13"/>
      <c r="L45" s="13">
        <f t="shared" si="6"/>
        <v>0</v>
      </c>
      <c r="M45" s="15"/>
      <c r="N45" s="15"/>
      <c r="O45" s="16"/>
      <c r="P45" s="16"/>
      <c r="Q45" s="17"/>
    </row>
    <row r="46" spans="2:17" x14ac:dyDescent="0.25">
      <c r="B46" s="18" t="s">
        <v>22</v>
      </c>
      <c r="C46" s="19">
        <v>0.1</v>
      </c>
      <c r="D46" s="20">
        <f>SQRT(C46)*0.3</f>
        <v>9.4868329805051374E-2</v>
      </c>
      <c r="E46" s="21">
        <f>D46/1000</f>
        <v>9.4868329805051379E-5</v>
      </c>
      <c r="F46" s="19">
        <v>16</v>
      </c>
      <c r="G46" s="19">
        <f>F46/1000</f>
        <v>1.6E-2</v>
      </c>
      <c r="H46" s="19">
        <f>2.02+2.8</f>
        <v>4.82</v>
      </c>
      <c r="I46" s="22" t="s">
        <v>8</v>
      </c>
      <c r="J46" s="19">
        <v>3</v>
      </c>
      <c r="K46" s="19">
        <v>1.1000000000000001</v>
      </c>
      <c r="L46" s="19">
        <f t="shared" si="6"/>
        <v>3.3000000000000003</v>
      </c>
      <c r="M46" s="23">
        <f>SUM(L46:L48)</f>
        <v>5.6</v>
      </c>
      <c r="N46" s="23">
        <f>M46+H46</f>
        <v>10.42</v>
      </c>
      <c r="O46" s="24">
        <f>(E46/((G46^2.714)*55.934))^(1/0.571)</f>
        <v>2.690815771216536E-2</v>
      </c>
      <c r="P46" s="24">
        <f>N46*O46</f>
        <v>0.28038300336076305</v>
      </c>
      <c r="Q46" s="25"/>
    </row>
    <row r="47" spans="2:17" x14ac:dyDescent="0.25">
      <c r="B47" s="26"/>
      <c r="C47" s="27"/>
      <c r="D47" s="27"/>
      <c r="E47" s="27"/>
      <c r="F47" s="27"/>
      <c r="G47" s="27"/>
      <c r="H47" s="27"/>
      <c r="I47" s="28" t="s">
        <v>9</v>
      </c>
      <c r="J47" s="27">
        <v>1</v>
      </c>
      <c r="K47" s="27">
        <v>2.2999999999999998</v>
      </c>
      <c r="L47" s="27">
        <f t="shared" si="6"/>
        <v>2.2999999999999998</v>
      </c>
      <c r="M47" s="29"/>
      <c r="N47" s="29"/>
      <c r="O47" s="30"/>
      <c r="P47" s="30"/>
      <c r="Q47" s="31"/>
    </row>
    <row r="48" spans="2:17" ht="15.75" thickBot="1" x14ac:dyDescent="0.3">
      <c r="B48" s="69"/>
      <c r="C48" s="70"/>
      <c r="D48" s="70"/>
      <c r="E48" s="70"/>
      <c r="F48" s="70"/>
      <c r="G48" s="70"/>
      <c r="H48" s="70"/>
      <c r="I48" s="71" t="s">
        <v>10</v>
      </c>
      <c r="J48" s="70">
        <v>0</v>
      </c>
      <c r="K48" s="70"/>
      <c r="L48" s="70">
        <f t="shared" si="6"/>
        <v>0</v>
      </c>
      <c r="M48" s="72"/>
      <c r="N48" s="72"/>
      <c r="O48" s="73"/>
      <c r="P48" s="73"/>
      <c r="Q48" s="74"/>
    </row>
    <row r="49" spans="2:17" x14ac:dyDescent="0.25">
      <c r="B49" s="53" t="s">
        <v>30</v>
      </c>
      <c r="C49" s="54">
        <v>0.5</v>
      </c>
      <c r="D49" s="55">
        <f>SQRT(C49)*0.3</f>
        <v>0.21213203435596426</v>
      </c>
      <c r="E49" s="56">
        <f>D49/1000</f>
        <v>2.1213203435596425E-4</v>
      </c>
      <c r="F49" s="54">
        <v>16</v>
      </c>
      <c r="G49" s="54">
        <f>F49/1000</f>
        <v>1.6E-2</v>
      </c>
      <c r="H49" s="54">
        <f>2.02+1.81</f>
        <v>3.83</v>
      </c>
      <c r="I49" s="57" t="s">
        <v>8</v>
      </c>
      <c r="J49" s="54">
        <v>3</v>
      </c>
      <c r="K49" s="54">
        <v>1.1000000000000001</v>
      </c>
      <c r="L49" s="54">
        <f>K49*J49</f>
        <v>3.3000000000000003</v>
      </c>
      <c r="M49" s="58">
        <f>SUM(L49:L51)</f>
        <v>5.6</v>
      </c>
      <c r="N49" s="58">
        <f>M49+H49</f>
        <v>9.43</v>
      </c>
      <c r="O49" s="59">
        <f>(E49/((G49^2.714)*55.934))^(1/0.571)</f>
        <v>0.11013916043067078</v>
      </c>
      <c r="P49" s="59">
        <f>N49*O49</f>
        <v>1.0386122828612254</v>
      </c>
      <c r="Q49" s="60"/>
    </row>
    <row r="50" spans="2:17" x14ac:dyDescent="0.25">
      <c r="B50" s="11"/>
      <c r="C50" s="6"/>
      <c r="D50" s="6"/>
      <c r="E50" s="6"/>
      <c r="F50" s="6"/>
      <c r="G50" s="6"/>
      <c r="H50" s="6"/>
      <c r="I50" s="7" t="s">
        <v>9</v>
      </c>
      <c r="J50" s="6">
        <v>1</v>
      </c>
      <c r="K50" s="6">
        <v>2.2999999999999998</v>
      </c>
      <c r="L50" s="6">
        <f>K50*J50</f>
        <v>2.2999999999999998</v>
      </c>
      <c r="M50" s="8"/>
      <c r="N50" s="8"/>
      <c r="O50" s="9"/>
      <c r="P50" s="9"/>
      <c r="Q50" s="10"/>
    </row>
    <row r="51" spans="2:17" ht="15.75" thickBot="1" x14ac:dyDescent="0.3">
      <c r="B51" s="12"/>
      <c r="C51" s="13"/>
      <c r="D51" s="13"/>
      <c r="E51" s="13"/>
      <c r="F51" s="13"/>
      <c r="G51" s="13"/>
      <c r="H51" s="13"/>
      <c r="I51" s="14" t="s">
        <v>10</v>
      </c>
      <c r="J51" s="13">
        <v>0</v>
      </c>
      <c r="K51" s="13"/>
      <c r="L51" s="13">
        <f>K51*J51</f>
        <v>0</v>
      </c>
      <c r="M51" s="15"/>
      <c r="N51" s="15"/>
      <c r="O51" s="16"/>
      <c r="P51" s="16"/>
      <c r="Q51" s="17"/>
    </row>
    <row r="52" spans="2:17" x14ac:dyDescent="0.25">
      <c r="B52" s="18" t="s">
        <v>31</v>
      </c>
      <c r="C52" s="19">
        <v>0.5</v>
      </c>
      <c r="D52" s="20">
        <f>SQRT(C52)*0.3</f>
        <v>0.21213203435596426</v>
      </c>
      <c r="E52" s="21">
        <f>D52/1000</f>
        <v>2.1213203435596425E-4</v>
      </c>
      <c r="F52" s="19">
        <v>16</v>
      </c>
      <c r="G52" s="19">
        <f>F52/1000</f>
        <v>1.6E-2</v>
      </c>
      <c r="H52" s="19">
        <f>2.02+0.53</f>
        <v>2.5499999999999998</v>
      </c>
      <c r="I52" s="22" t="s">
        <v>8</v>
      </c>
      <c r="J52" s="19">
        <v>1</v>
      </c>
      <c r="K52" s="19">
        <v>1.1000000000000001</v>
      </c>
      <c r="L52" s="19">
        <f t="shared" si="6"/>
        <v>1.1000000000000001</v>
      </c>
      <c r="M52" s="23">
        <f>SUM(L52:L54)</f>
        <v>3.4</v>
      </c>
      <c r="N52" s="23">
        <f>M52+H52</f>
        <v>5.9499999999999993</v>
      </c>
      <c r="O52" s="24">
        <f>(E52/((G52^2.714)*55.934))^(1/0.571)</f>
        <v>0.11013916043067078</v>
      </c>
      <c r="P52" s="24">
        <f>N52*O52</f>
        <v>0.65532800456249107</v>
      </c>
      <c r="Q52" s="25"/>
    </row>
    <row r="53" spans="2:17" x14ac:dyDescent="0.25">
      <c r="B53" s="26"/>
      <c r="C53" s="27"/>
      <c r="D53" s="27"/>
      <c r="E53" s="27"/>
      <c r="F53" s="27"/>
      <c r="G53" s="27"/>
      <c r="H53" s="27"/>
      <c r="I53" s="28" t="s">
        <v>9</v>
      </c>
      <c r="J53" s="27">
        <v>1</v>
      </c>
      <c r="K53" s="27">
        <v>2.2999999999999998</v>
      </c>
      <c r="L53" s="27">
        <f t="shared" si="6"/>
        <v>2.2999999999999998</v>
      </c>
      <c r="M53" s="29"/>
      <c r="N53" s="29"/>
      <c r="O53" s="30"/>
      <c r="P53" s="30"/>
      <c r="Q53" s="31"/>
    </row>
    <row r="54" spans="2:17" ht="15.75" thickBot="1" x14ac:dyDescent="0.3">
      <c r="B54" s="69"/>
      <c r="C54" s="70"/>
      <c r="D54" s="70"/>
      <c r="E54" s="70"/>
      <c r="F54" s="70"/>
      <c r="G54" s="70"/>
      <c r="H54" s="70"/>
      <c r="I54" s="71" t="s">
        <v>10</v>
      </c>
      <c r="J54" s="70">
        <v>0</v>
      </c>
      <c r="K54" s="70"/>
      <c r="L54" s="70">
        <f t="shared" si="6"/>
        <v>0</v>
      </c>
      <c r="M54" s="72"/>
      <c r="N54" s="72"/>
      <c r="O54" s="73"/>
      <c r="P54" s="73"/>
      <c r="Q54" s="74"/>
    </row>
    <row r="55" spans="2:17" x14ac:dyDescent="0.25">
      <c r="B55" s="53" t="s">
        <v>33</v>
      </c>
      <c r="C55" s="54">
        <v>0.1</v>
      </c>
      <c r="D55" s="55">
        <f>SQRT(C55)*0.3</f>
        <v>9.4868329805051374E-2</v>
      </c>
      <c r="E55" s="56">
        <f>D55/1000</f>
        <v>9.4868329805051379E-5</v>
      </c>
      <c r="F55" s="54">
        <v>16</v>
      </c>
      <c r="G55" s="54">
        <f>F55/1000</f>
        <v>1.6E-2</v>
      </c>
      <c r="H55" s="54">
        <f>2.02+2.8</f>
        <v>4.82</v>
      </c>
      <c r="I55" s="57" t="s">
        <v>8</v>
      </c>
      <c r="J55" s="54">
        <v>2</v>
      </c>
      <c r="K55" s="54">
        <v>1.1000000000000001</v>
      </c>
      <c r="L55" s="54">
        <f t="shared" si="6"/>
        <v>2.2000000000000002</v>
      </c>
      <c r="M55" s="58">
        <f>SUM(L55:L57)</f>
        <v>16.2</v>
      </c>
      <c r="N55" s="58">
        <f>M55+H55</f>
        <v>21.02</v>
      </c>
      <c r="O55" s="59">
        <f>(E55/((G55^2.714)*55.934))^(1/0.571)</f>
        <v>2.690815771216536E-2</v>
      </c>
      <c r="P55" s="59">
        <f>N55*O55</f>
        <v>0.56560947510971582</v>
      </c>
      <c r="Q55" s="60">
        <f>1.8-O55-P55</f>
        <v>1.207482367178119</v>
      </c>
    </row>
    <row r="56" spans="2:17" x14ac:dyDescent="0.25">
      <c r="B56" s="11"/>
      <c r="C56" s="6"/>
      <c r="D56" s="6"/>
      <c r="E56" s="6"/>
      <c r="F56" s="6"/>
      <c r="G56" s="6"/>
      <c r="H56" s="6"/>
      <c r="I56" s="7" t="s">
        <v>9</v>
      </c>
      <c r="J56" s="6">
        <v>2</v>
      </c>
      <c r="K56" s="6">
        <v>2.2999999999999998</v>
      </c>
      <c r="L56" s="6">
        <f t="shared" si="6"/>
        <v>4.5999999999999996</v>
      </c>
      <c r="M56" s="8"/>
      <c r="N56" s="8"/>
      <c r="O56" s="9"/>
      <c r="P56" s="9"/>
      <c r="Q56" s="10"/>
    </row>
    <row r="57" spans="2:17" ht="15.75" thickBot="1" x14ac:dyDescent="0.3">
      <c r="B57" s="12"/>
      <c r="C57" s="13"/>
      <c r="D57" s="13"/>
      <c r="E57" s="13"/>
      <c r="F57" s="13"/>
      <c r="G57" s="13"/>
      <c r="H57" s="13"/>
      <c r="I57" s="14" t="s">
        <v>10</v>
      </c>
      <c r="J57" s="13">
        <v>2</v>
      </c>
      <c r="K57" s="13">
        <v>4.7</v>
      </c>
      <c r="L57" s="13">
        <f t="shared" si="6"/>
        <v>9.4</v>
      </c>
      <c r="M57" s="15"/>
      <c r="N57" s="15"/>
      <c r="O57" s="16"/>
      <c r="P57" s="16"/>
      <c r="Q57" s="17"/>
    </row>
    <row r="58" spans="2:17" ht="15.75" thickBot="1" x14ac:dyDescent="0.3">
      <c r="B58" s="75" t="s">
        <v>25</v>
      </c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7"/>
    </row>
    <row r="59" spans="2:17" x14ac:dyDescent="0.25">
      <c r="B59" s="79" t="s">
        <v>4</v>
      </c>
      <c r="C59" s="80">
        <v>0.7</v>
      </c>
      <c r="D59" s="81">
        <f>SQRT(C59)*0.3</f>
        <v>0.25099800796022265</v>
      </c>
      <c r="E59" s="82">
        <f>D59/1000</f>
        <v>2.5099800796022265E-4</v>
      </c>
      <c r="F59" s="80">
        <v>20</v>
      </c>
      <c r="G59" s="80">
        <f>F59/1000</f>
        <v>0.02</v>
      </c>
      <c r="H59" s="80">
        <f>2.02+0.78</f>
        <v>2.8</v>
      </c>
      <c r="I59" s="83" t="s">
        <v>8</v>
      </c>
      <c r="J59" s="80">
        <v>1</v>
      </c>
      <c r="K59" s="80">
        <v>1.1000000000000001</v>
      </c>
      <c r="L59" s="80">
        <f t="shared" ref="L59:L63" si="7">K59*J59</f>
        <v>1.1000000000000001</v>
      </c>
      <c r="M59" s="84">
        <f>SUM(L59:L61)</f>
        <v>3.4</v>
      </c>
      <c r="N59" s="84">
        <f>M59+H59</f>
        <v>6.1999999999999993</v>
      </c>
      <c r="O59" s="85">
        <f>(E59/((G59^2.714)*55.934))^(1/0.571)</f>
        <v>5.1201205923075276E-2</v>
      </c>
      <c r="P59" s="85">
        <f>N59*O59</f>
        <v>0.31744747672306667</v>
      </c>
      <c r="Q59" s="86"/>
    </row>
    <row r="60" spans="2:17" x14ac:dyDescent="0.25">
      <c r="B60" s="37"/>
      <c r="C60" s="32"/>
      <c r="D60" s="32"/>
      <c r="E60" s="32"/>
      <c r="F60" s="32"/>
      <c r="G60" s="32"/>
      <c r="H60" s="32"/>
      <c r="I60" s="33" t="s">
        <v>21</v>
      </c>
      <c r="J60" s="32">
        <v>1</v>
      </c>
      <c r="K60" s="32">
        <v>2.2999999999999998</v>
      </c>
      <c r="L60" s="32">
        <f t="shared" si="7"/>
        <v>2.2999999999999998</v>
      </c>
      <c r="M60" s="34"/>
      <c r="N60" s="34"/>
      <c r="O60" s="35"/>
      <c r="P60" s="35"/>
      <c r="Q60" s="36"/>
    </row>
    <row r="61" spans="2:17" ht="15.75" thickBot="1" x14ac:dyDescent="0.3">
      <c r="B61" s="38"/>
      <c r="C61" s="39"/>
      <c r="D61" s="39"/>
      <c r="E61" s="39"/>
      <c r="F61" s="39"/>
      <c r="G61" s="39"/>
      <c r="H61" s="39"/>
      <c r="I61" s="40" t="s">
        <v>10</v>
      </c>
      <c r="J61" s="39">
        <v>1</v>
      </c>
      <c r="K61" s="39">
        <v>0</v>
      </c>
      <c r="L61" s="39">
        <f t="shared" si="7"/>
        <v>0</v>
      </c>
      <c r="M61" s="41"/>
      <c r="N61" s="41"/>
      <c r="O61" s="42"/>
      <c r="P61" s="42"/>
      <c r="Q61" s="94"/>
    </row>
    <row r="62" spans="2:17" x14ac:dyDescent="0.25">
      <c r="B62" s="61" t="s">
        <v>20</v>
      </c>
      <c r="C62" s="62">
        <v>0.7</v>
      </c>
      <c r="D62" s="63">
        <f>SQRT(C62)*0.3</f>
        <v>0.25099800796022265</v>
      </c>
      <c r="E62" s="64">
        <f>D62/1000</f>
        <v>2.5099800796022265E-4</v>
      </c>
      <c r="F62" s="62">
        <v>20</v>
      </c>
      <c r="G62" s="62">
        <f>F62/1000</f>
        <v>0.02</v>
      </c>
      <c r="H62" s="62">
        <f>2.02+0.78</f>
        <v>2.8</v>
      </c>
      <c r="I62" s="65" t="s">
        <v>8</v>
      </c>
      <c r="J62" s="62">
        <v>1</v>
      </c>
      <c r="K62" s="62">
        <v>1.1000000000000001</v>
      </c>
      <c r="L62" s="62">
        <f t="shared" si="7"/>
        <v>1.1000000000000001</v>
      </c>
      <c r="M62" s="66">
        <f>SUM(L62:L64)</f>
        <v>3.4</v>
      </c>
      <c r="N62" s="66">
        <f>M62+H62</f>
        <v>6.1999999999999993</v>
      </c>
      <c r="O62" s="67">
        <f>(E62/((G62^2.714)*55.934))^(1/0.571)</f>
        <v>5.1201205923075276E-2</v>
      </c>
      <c r="P62" s="67">
        <f>N62*O62</f>
        <v>0.31744747672306667</v>
      </c>
      <c r="Q62" s="68"/>
    </row>
    <row r="63" spans="2:17" x14ac:dyDescent="0.25">
      <c r="B63" s="26"/>
      <c r="C63" s="27"/>
      <c r="D63" s="27"/>
      <c r="E63" s="27"/>
      <c r="F63" s="27"/>
      <c r="G63" s="27"/>
      <c r="H63" s="27"/>
      <c r="I63" s="28" t="s">
        <v>9</v>
      </c>
      <c r="J63" s="27">
        <v>1</v>
      </c>
      <c r="K63" s="27">
        <v>2.2999999999999998</v>
      </c>
      <c r="L63" s="27">
        <f t="shared" si="7"/>
        <v>2.2999999999999998</v>
      </c>
      <c r="M63" s="29"/>
      <c r="N63" s="29"/>
      <c r="O63" s="30"/>
      <c r="P63" s="30"/>
      <c r="Q63" s="31"/>
    </row>
    <row r="64" spans="2:17" ht="15.75" thickBot="1" x14ac:dyDescent="0.3">
      <c r="B64" s="69"/>
      <c r="C64" s="70"/>
      <c r="D64" s="70"/>
      <c r="E64" s="70"/>
      <c r="F64" s="70"/>
      <c r="G64" s="70"/>
      <c r="H64" s="70"/>
      <c r="I64" s="71" t="s">
        <v>10</v>
      </c>
      <c r="J64" s="70"/>
      <c r="K64" s="70"/>
      <c r="L64" s="70"/>
      <c r="M64" s="72"/>
      <c r="N64" s="72"/>
      <c r="O64" s="73"/>
      <c r="P64" s="73"/>
      <c r="Q64" s="74"/>
    </row>
    <row r="65" spans="2:17" ht="15.75" thickBot="1" x14ac:dyDescent="0.3">
      <c r="B65" s="75" t="s">
        <v>32</v>
      </c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7"/>
    </row>
    <row r="66" spans="2:17" x14ac:dyDescent="0.25">
      <c r="B66" s="79" t="s">
        <v>4</v>
      </c>
      <c r="C66" s="80">
        <v>0.1</v>
      </c>
      <c r="D66" s="81">
        <f>SQRT(C66)*0.3</f>
        <v>9.4868329805051374E-2</v>
      </c>
      <c r="E66" s="82">
        <f>D66/1000</f>
        <v>9.4868329805051379E-5</v>
      </c>
      <c r="F66" s="80">
        <v>25</v>
      </c>
      <c r="G66" s="80">
        <f>F66/1000</f>
        <v>2.5000000000000001E-2</v>
      </c>
      <c r="H66" s="80">
        <f>2.02+0.78</f>
        <v>2.8</v>
      </c>
      <c r="I66" s="83" t="s">
        <v>8</v>
      </c>
      <c r="J66" s="80">
        <v>1</v>
      </c>
      <c r="K66" s="80">
        <v>1.1000000000000001</v>
      </c>
      <c r="L66" s="80">
        <f t="shared" ref="L66:L71" si="8">K66*J66</f>
        <v>1.1000000000000001</v>
      </c>
      <c r="M66" s="84">
        <f>SUM(L66:L68)</f>
        <v>3.4</v>
      </c>
      <c r="N66" s="84">
        <f>M66+H66</f>
        <v>6.1999999999999993</v>
      </c>
      <c r="O66" s="85">
        <f>(E66/((G66^2.714)*55.934))^(1/0.571)</f>
        <v>3.2258548462793277E-3</v>
      </c>
      <c r="P66" s="85">
        <f>N66*O66</f>
        <v>2.0000300046931829E-2</v>
      </c>
      <c r="Q66" s="86"/>
    </row>
    <row r="67" spans="2:17" x14ac:dyDescent="0.25">
      <c r="B67" s="37"/>
      <c r="C67" s="32"/>
      <c r="D67" s="32"/>
      <c r="E67" s="32"/>
      <c r="F67" s="32"/>
      <c r="G67" s="32"/>
      <c r="H67" s="32"/>
      <c r="I67" s="33" t="s">
        <v>21</v>
      </c>
      <c r="J67" s="32">
        <v>1</v>
      </c>
      <c r="K67" s="32">
        <v>2.2999999999999998</v>
      </c>
      <c r="L67" s="32">
        <f t="shared" si="8"/>
        <v>2.2999999999999998</v>
      </c>
      <c r="M67" s="34"/>
      <c r="N67" s="34"/>
      <c r="O67" s="35"/>
      <c r="P67" s="35"/>
      <c r="Q67" s="36"/>
    </row>
    <row r="68" spans="2:17" ht="15.75" thickBot="1" x14ac:dyDescent="0.3">
      <c r="B68" s="38"/>
      <c r="C68" s="39"/>
      <c r="D68" s="39"/>
      <c r="E68" s="39"/>
      <c r="F68" s="39"/>
      <c r="G68" s="39"/>
      <c r="H68" s="39"/>
      <c r="I68" s="40" t="s">
        <v>10</v>
      </c>
      <c r="J68" s="39">
        <v>1</v>
      </c>
      <c r="K68" s="39"/>
      <c r="L68" s="39"/>
      <c r="M68" s="41"/>
      <c r="N68" s="41"/>
      <c r="O68" s="42"/>
      <c r="P68" s="42"/>
      <c r="Q68" s="94"/>
    </row>
    <row r="69" spans="2:17" x14ac:dyDescent="0.25">
      <c r="B69" s="61" t="s">
        <v>20</v>
      </c>
      <c r="C69" s="62">
        <v>1</v>
      </c>
      <c r="D69" s="63">
        <f>SQRT(C69)*0.3</f>
        <v>0.3</v>
      </c>
      <c r="E69" s="64">
        <f>D69/1000</f>
        <v>2.9999999999999997E-4</v>
      </c>
      <c r="F69" s="62">
        <v>40</v>
      </c>
      <c r="G69" s="62">
        <f>F69/1000</f>
        <v>0.04</v>
      </c>
      <c r="H69" s="62">
        <f>2.02+0.78</f>
        <v>2.8</v>
      </c>
      <c r="I69" s="65" t="s">
        <v>8</v>
      </c>
      <c r="J69" s="62">
        <v>1</v>
      </c>
      <c r="K69" s="62">
        <v>1.1000000000000001</v>
      </c>
      <c r="L69" s="62">
        <f t="shared" si="8"/>
        <v>1.1000000000000001</v>
      </c>
      <c r="M69" s="66">
        <f>SUM(L69:L71)</f>
        <v>3.4</v>
      </c>
      <c r="N69" s="66">
        <f>M69+H69</f>
        <v>6.1999999999999993</v>
      </c>
      <c r="O69" s="67">
        <f>(E69/((G69^2.714)*55.934))^(1/0.571)</f>
        <v>2.5948129688165146E-3</v>
      </c>
      <c r="P69" s="67">
        <f>N69*O69</f>
        <v>1.6087840406662387E-2</v>
      </c>
      <c r="Q69" s="68"/>
    </row>
    <row r="70" spans="2:17" x14ac:dyDescent="0.25">
      <c r="B70" s="26"/>
      <c r="C70" s="27"/>
      <c r="D70" s="27"/>
      <c r="E70" s="27"/>
      <c r="F70" s="27"/>
      <c r="G70" s="27"/>
      <c r="H70" s="27"/>
      <c r="I70" s="28" t="s">
        <v>9</v>
      </c>
      <c r="J70" s="27">
        <v>1</v>
      </c>
      <c r="K70" s="27">
        <v>2.2999999999999998</v>
      </c>
      <c r="L70" s="27">
        <f t="shared" si="8"/>
        <v>2.2999999999999998</v>
      </c>
      <c r="M70" s="29"/>
      <c r="N70" s="29"/>
      <c r="O70" s="30"/>
      <c r="P70" s="30"/>
      <c r="Q70" s="31"/>
    </row>
    <row r="71" spans="2:17" ht="15.75" thickBot="1" x14ac:dyDescent="0.3">
      <c r="B71" s="69"/>
      <c r="C71" s="70"/>
      <c r="D71" s="70"/>
      <c r="E71" s="70"/>
      <c r="F71" s="70"/>
      <c r="G71" s="70"/>
      <c r="H71" s="70"/>
      <c r="I71" s="71" t="s">
        <v>10</v>
      </c>
      <c r="J71" s="70"/>
      <c r="K71" s="70"/>
      <c r="L71" s="70">
        <f t="shared" si="8"/>
        <v>0</v>
      </c>
      <c r="M71" s="72"/>
      <c r="N71" s="72"/>
      <c r="O71" s="73"/>
      <c r="P71" s="73"/>
      <c r="Q71" s="74"/>
    </row>
  </sheetData>
  <mergeCells count="12">
    <mergeCell ref="B2:B3"/>
    <mergeCell ref="C2:C3"/>
    <mergeCell ref="D2:D3"/>
    <mergeCell ref="F2:F3"/>
    <mergeCell ref="H2:H3"/>
    <mergeCell ref="E2:E3"/>
    <mergeCell ref="G2:G3"/>
    <mergeCell ref="Q2:Q3"/>
    <mergeCell ref="N2:N3"/>
    <mergeCell ref="O2:O3"/>
    <mergeCell ref="P2:P3"/>
    <mergeCell ref="I2:M2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Angelica</cp:lastModifiedBy>
  <dcterms:created xsi:type="dcterms:W3CDTF">2013-09-10T22:00:50Z</dcterms:created>
  <dcterms:modified xsi:type="dcterms:W3CDTF">2015-11-03T17:44:54Z</dcterms:modified>
</cp:coreProperties>
</file>