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mc:AlternateContent xmlns:mc="http://schemas.openxmlformats.org/markup-compatibility/2006">
    <mc:Choice Requires="x15">
      <x15ac:absPath xmlns:x15ac="http://schemas.microsoft.com/office/spreadsheetml/2010/11/ac" url="/Users/dihsantanabr/Desktop/AULA PLANEJAMENTO/"/>
    </mc:Choice>
  </mc:AlternateContent>
  <xr:revisionPtr revIDLastSave="0" documentId="13_ncr:1_{2FE347DB-6611-4E48-AFE1-B8D81F19FFFF}" xr6:coauthVersionLast="47" xr6:coauthVersionMax="47" xr10:uidLastSave="{00000000-0000-0000-0000-000000000000}"/>
  <bookViews>
    <workbookView xWindow="0" yWindow="500" windowWidth="41920" windowHeight="28300" activeTab="5" xr2:uid="{00000000-000D-0000-FFFF-FFFF00000000}"/>
  </bookViews>
  <sheets>
    <sheet name="PROJEÇÃO RÁPIDA" sheetId="5" r:id="rId1"/>
    <sheet name="DADOS 2022" sheetId="6" r:id="rId2"/>
    <sheet name="PLANEJADOR" sheetId="1" r:id="rId3"/>
    <sheet name="SETEMBRO 2023" sheetId="2" r:id="rId4"/>
    <sheet name="AÇÕES AGOSTO" sheetId="7" r:id="rId5"/>
    <sheet name="📌Acomp de receita x roas" sheetId="9" r:id="rId6"/>
    <sheet name="Tarefas por Canal" sheetId="8" r:id="rId7"/>
    <sheet name="Tarefas por Métricas" sheetId="10" r:id="rId8"/>
    <sheet name="BD_PLAN_DIH" sheetId="3" state="hidden" r:id="rId9"/>
    <sheet name="SupermetricsQueries" sheetId="4" state="hidden" r:id="rId10"/>
  </sheets>
  <externalReferences>
    <externalReference r:id="rId11"/>
  </externalReferences>
  <definedNames>
    <definedName name="zsupermetrics_forceRefresh">SupermetricsQueries!$H$4</definedName>
    <definedName name="zsupermetrics_refreshAll">SupermetricsQueries!$H$5</definedName>
    <definedName name="zsupermetrics_refreshAllSilent">SupermetricsQueries!$H$6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1" i="1"/>
  <c r="E30" i="1"/>
  <c r="E29" i="1"/>
  <c r="E28" i="1"/>
  <c r="O7" i="9"/>
  <c r="S7" i="9"/>
  <c r="V7" i="9"/>
  <c r="W7" i="9"/>
  <c r="X7" i="9"/>
  <c r="AA7" i="9"/>
  <c r="AC7" i="9"/>
  <c r="AH7" i="9"/>
  <c r="AI7" i="9"/>
  <c r="AL7" i="9"/>
  <c r="AM7" i="9"/>
  <c r="AM22" i="9" s="1"/>
  <c r="O8" i="9"/>
  <c r="S8" i="9"/>
  <c r="T8" i="9"/>
  <c r="V8" i="9"/>
  <c r="W8" i="9"/>
  <c r="X8" i="9" s="1"/>
  <c r="AC8" i="9"/>
  <c r="AH8" i="9"/>
  <c r="AA8" i="9" s="1"/>
  <c r="AF8" i="9" s="1"/>
  <c r="AI8" i="9"/>
  <c r="AL8" i="9"/>
  <c r="AM8" i="9"/>
  <c r="O9" i="9"/>
  <c r="S9" i="9"/>
  <c r="V9" i="9"/>
  <c r="W9" i="9"/>
  <c r="X9" i="9"/>
  <c r="AC9" i="9"/>
  <c r="AH9" i="9"/>
  <c r="AA9" i="9" s="1"/>
  <c r="AI9" i="9"/>
  <c r="AL9" i="9"/>
  <c r="AM9" i="9"/>
  <c r="O10" i="9"/>
  <c r="S10" i="9"/>
  <c r="V10" i="9"/>
  <c r="W10" i="9"/>
  <c r="X10" i="9" s="1"/>
  <c r="AA10" i="9"/>
  <c r="AF10" i="9" s="1"/>
  <c r="AC10" i="9"/>
  <c r="AG10" i="9" s="1"/>
  <c r="AH10" i="9"/>
  <c r="AI10" i="9"/>
  <c r="AL10" i="9"/>
  <c r="AM10" i="9"/>
  <c r="O11" i="9"/>
  <c r="S11" i="9"/>
  <c r="T11" i="9"/>
  <c r="U11" i="9" s="1"/>
  <c r="V11" i="9"/>
  <c r="X11" i="9" s="1"/>
  <c r="W11" i="9"/>
  <c r="AA11" i="9"/>
  <c r="AC11" i="9"/>
  <c r="AG11" i="9"/>
  <c r="AH11" i="9"/>
  <c r="AI11" i="9"/>
  <c r="AL11" i="9"/>
  <c r="AM11" i="9"/>
  <c r="O12" i="9"/>
  <c r="S12" i="9"/>
  <c r="V12" i="9"/>
  <c r="W12" i="9"/>
  <c r="X12" i="9" s="1"/>
  <c r="AC12" i="9"/>
  <c r="AH12" i="9"/>
  <c r="AA12" i="9" s="1"/>
  <c r="AF12" i="9" s="1"/>
  <c r="AI12" i="9"/>
  <c r="AL12" i="9"/>
  <c r="AL22" i="9" s="1"/>
  <c r="AM12" i="9"/>
  <c r="O13" i="9"/>
  <c r="S13" i="9"/>
  <c r="V13" i="9"/>
  <c r="W13" i="9"/>
  <c r="X13" i="9" s="1"/>
  <c r="AC13" i="9"/>
  <c r="AG13" i="9" s="1"/>
  <c r="AH13" i="9"/>
  <c r="AA13" i="9" s="1"/>
  <c r="AF13" i="9" s="1"/>
  <c r="AI13" i="9"/>
  <c r="AL13" i="9"/>
  <c r="AM13" i="9"/>
  <c r="O14" i="9"/>
  <c r="S14" i="9"/>
  <c r="V14" i="9"/>
  <c r="W14" i="9"/>
  <c r="X14" i="9"/>
  <c r="AC14" i="9"/>
  <c r="AG14" i="9" s="1"/>
  <c r="AH14" i="9"/>
  <c r="AA14" i="9" s="1"/>
  <c r="AI14" i="9"/>
  <c r="AL14" i="9"/>
  <c r="AM14" i="9"/>
  <c r="O15" i="9"/>
  <c r="S15" i="9"/>
  <c r="V15" i="9"/>
  <c r="X15" i="9" s="1"/>
  <c r="W15" i="9"/>
  <c r="AC15" i="9"/>
  <c r="AH15" i="9"/>
  <c r="AA15" i="9" s="1"/>
  <c r="AI15" i="9"/>
  <c r="AL15" i="9"/>
  <c r="AM15" i="9"/>
  <c r="O16" i="9"/>
  <c r="S16" i="9"/>
  <c r="V16" i="9"/>
  <c r="W16" i="9"/>
  <c r="X16" i="9"/>
  <c r="AC16" i="9"/>
  <c r="AH16" i="9"/>
  <c r="AA16" i="9" s="1"/>
  <c r="AI16" i="9"/>
  <c r="AL16" i="9"/>
  <c r="AM16" i="9"/>
  <c r="O17" i="9"/>
  <c r="S17" i="9"/>
  <c r="V17" i="9"/>
  <c r="W17" i="9"/>
  <c r="X17" i="9"/>
  <c r="AA17" i="9"/>
  <c r="AC17" i="9"/>
  <c r="AH17" i="9"/>
  <c r="AI17" i="9"/>
  <c r="AL17" i="9"/>
  <c r="AM17" i="9"/>
  <c r="O18" i="9"/>
  <c r="S18" i="9"/>
  <c r="T18" i="9"/>
  <c r="U18" i="9"/>
  <c r="V18" i="9"/>
  <c r="W18" i="9"/>
  <c r="X18" i="9" s="1"/>
  <c r="AC18" i="9"/>
  <c r="AG18" i="9"/>
  <c r="AH18" i="9"/>
  <c r="AA18" i="9" s="1"/>
  <c r="AF18" i="9" s="1"/>
  <c r="AI18" i="9"/>
  <c r="AL18" i="9"/>
  <c r="AM18" i="9"/>
  <c r="O19" i="9"/>
  <c r="O20" i="9"/>
  <c r="O21" i="9"/>
  <c r="C22" i="9"/>
  <c r="T7" i="9" s="1"/>
  <c r="D22" i="9"/>
  <c r="E22" i="9"/>
  <c r="T9" i="9" s="1"/>
  <c r="F22" i="9"/>
  <c r="T10" i="9" s="1"/>
  <c r="G22" i="9"/>
  <c r="H22" i="9"/>
  <c r="T12" i="9" s="1"/>
  <c r="I22" i="9"/>
  <c r="T13" i="9" s="1"/>
  <c r="J22" i="9"/>
  <c r="T14" i="9" s="1"/>
  <c r="K22" i="9"/>
  <c r="L22" i="9"/>
  <c r="M22" i="9"/>
  <c r="T17" i="9" s="1"/>
  <c r="N22" i="9"/>
  <c r="S22" i="9"/>
  <c r="AB22" i="9"/>
  <c r="AI22" i="9"/>
  <c r="O45" i="9"/>
  <c r="S45" i="9"/>
  <c r="S58" i="9" s="1"/>
  <c r="V45" i="9"/>
  <c r="X45" i="9" s="1"/>
  <c r="W45" i="9"/>
  <c r="AC45" i="9"/>
  <c r="AC58" i="9" s="1"/>
  <c r="AH45" i="9"/>
  <c r="AI45" i="9"/>
  <c r="AI58" i="9" s="1"/>
  <c r="AL45" i="9"/>
  <c r="AA45" i="9" s="1"/>
  <c r="AM45" i="9"/>
  <c r="O46" i="9"/>
  <c r="S46" i="9"/>
  <c r="V46" i="9"/>
  <c r="W46" i="9"/>
  <c r="X46" i="9" s="1"/>
  <c r="AC46" i="9"/>
  <c r="AG46" i="9" s="1"/>
  <c r="AH46" i="9"/>
  <c r="AI46" i="9"/>
  <c r="AL46" i="9"/>
  <c r="AA46" i="9" s="1"/>
  <c r="AF46" i="9" s="1"/>
  <c r="AM46" i="9"/>
  <c r="O47" i="9"/>
  <c r="O58" i="9" s="1"/>
  <c r="S47" i="9"/>
  <c r="V47" i="9"/>
  <c r="W47" i="9"/>
  <c r="X47" i="9"/>
  <c r="AC47" i="9"/>
  <c r="AG47" i="9" s="1"/>
  <c r="AH47" i="9"/>
  <c r="AA47" i="9" s="1"/>
  <c r="AF47" i="9" s="1"/>
  <c r="AI47" i="9"/>
  <c r="AL47" i="9"/>
  <c r="AM47" i="9"/>
  <c r="O48" i="9"/>
  <c r="S48" i="9"/>
  <c r="T48" i="9"/>
  <c r="U48" i="9"/>
  <c r="V48" i="9"/>
  <c r="X48" i="9" s="1"/>
  <c r="W48" i="9"/>
  <c r="AC48" i="9"/>
  <c r="AG48" i="9" s="1"/>
  <c r="AH48" i="9"/>
  <c r="AH58" i="9" s="1"/>
  <c r="AJ58" i="9" s="1"/>
  <c r="AI48" i="9"/>
  <c r="AL48" i="9"/>
  <c r="AM48" i="9"/>
  <c r="O49" i="9"/>
  <c r="S49" i="9"/>
  <c r="T49" i="9"/>
  <c r="Z49" i="9" s="1"/>
  <c r="U49" i="9"/>
  <c r="V49" i="9"/>
  <c r="W49" i="9"/>
  <c r="X49" i="9"/>
  <c r="AC49" i="9"/>
  <c r="AG49" i="9"/>
  <c r="AH49" i="9"/>
  <c r="AA49" i="9" s="1"/>
  <c r="AF49" i="9" s="1"/>
  <c r="AI49" i="9"/>
  <c r="AL49" i="9"/>
  <c r="AM49" i="9"/>
  <c r="AM58" i="9" s="1"/>
  <c r="O50" i="9"/>
  <c r="S50" i="9"/>
  <c r="V50" i="9"/>
  <c r="W50" i="9"/>
  <c r="X50" i="9"/>
  <c r="AA50" i="9"/>
  <c r="AC50" i="9"/>
  <c r="AG50" i="9" s="1"/>
  <c r="AH50" i="9"/>
  <c r="AI50" i="9"/>
  <c r="AL50" i="9"/>
  <c r="AM50" i="9"/>
  <c r="O51" i="9"/>
  <c r="S51" i="9"/>
  <c r="T51" i="9"/>
  <c r="U51" i="9"/>
  <c r="V51" i="9"/>
  <c r="W51" i="9"/>
  <c r="X51" i="9" s="1"/>
  <c r="AC51" i="9"/>
  <c r="AG51" i="9"/>
  <c r="AH51" i="9"/>
  <c r="AA51" i="9" s="1"/>
  <c r="AF51" i="9" s="1"/>
  <c r="AI51" i="9"/>
  <c r="AL51" i="9"/>
  <c r="AM51" i="9"/>
  <c r="O52" i="9"/>
  <c r="S52" i="9"/>
  <c r="T52" i="9"/>
  <c r="V52" i="9"/>
  <c r="W52" i="9"/>
  <c r="X52" i="9"/>
  <c r="AC52" i="9"/>
  <c r="AG52" i="9"/>
  <c r="AH52" i="9"/>
  <c r="AI52" i="9"/>
  <c r="AL52" i="9"/>
  <c r="AA52" i="9" s="1"/>
  <c r="AF52" i="9" s="1"/>
  <c r="AM52" i="9"/>
  <c r="O53" i="9"/>
  <c r="S53" i="9"/>
  <c r="V53" i="9"/>
  <c r="W53" i="9"/>
  <c r="X53" i="9" s="1"/>
  <c r="AA53" i="9"/>
  <c r="AC53" i="9"/>
  <c r="AG53" i="9" s="1"/>
  <c r="AH53" i="9"/>
  <c r="AI53" i="9"/>
  <c r="AL53" i="9"/>
  <c r="AM53" i="9"/>
  <c r="O54" i="9"/>
  <c r="S54" i="9"/>
  <c r="T54" i="9"/>
  <c r="U54" i="9" s="1"/>
  <c r="V54" i="9"/>
  <c r="W54" i="9"/>
  <c r="X54" i="9" s="1"/>
  <c r="AA54" i="9"/>
  <c r="AC54" i="9"/>
  <c r="AG54" i="9"/>
  <c r="AH54" i="9"/>
  <c r="AI54" i="9"/>
  <c r="AL54" i="9"/>
  <c r="AM54" i="9"/>
  <c r="O55" i="9"/>
  <c r="S55" i="9"/>
  <c r="V55" i="9"/>
  <c r="W55" i="9"/>
  <c r="X55" i="9" s="1"/>
  <c r="AC55" i="9"/>
  <c r="AH55" i="9"/>
  <c r="AI55" i="9"/>
  <c r="AL55" i="9"/>
  <c r="AA55" i="9" s="1"/>
  <c r="AM55" i="9"/>
  <c r="O56" i="9"/>
  <c r="S56" i="9"/>
  <c r="V56" i="9"/>
  <c r="W56" i="9"/>
  <c r="X56" i="9" s="1"/>
  <c r="AC56" i="9"/>
  <c r="AG56" i="9" s="1"/>
  <c r="AH56" i="9"/>
  <c r="AI56" i="9"/>
  <c r="AL56" i="9"/>
  <c r="AA56" i="9" s="1"/>
  <c r="AF56" i="9" s="1"/>
  <c r="AM56" i="9"/>
  <c r="O57" i="9"/>
  <c r="C58" i="9"/>
  <c r="T45" i="9" s="1"/>
  <c r="D58" i="9"/>
  <c r="T46" i="9" s="1"/>
  <c r="E58" i="9"/>
  <c r="T47" i="9" s="1"/>
  <c r="F58" i="9"/>
  <c r="G58" i="9"/>
  <c r="H58" i="9"/>
  <c r="T50" i="9" s="1"/>
  <c r="I58" i="9"/>
  <c r="J58" i="9"/>
  <c r="K58" i="9"/>
  <c r="T53" i="9" s="1"/>
  <c r="L58" i="9"/>
  <c r="M58" i="9"/>
  <c r="T55" i="9" s="1"/>
  <c r="N58" i="9"/>
  <c r="T56" i="9" s="1"/>
  <c r="AB58" i="9"/>
  <c r="O59" i="9"/>
  <c r="E82" i="9"/>
  <c r="E84" i="9"/>
  <c r="E85" i="9"/>
  <c r="E86" i="9"/>
  <c r="E87" i="9"/>
  <c r="E88" i="9"/>
  <c r="E89" i="9"/>
  <c r="E90" i="9"/>
  <c r="E91" i="9"/>
  <c r="E92" i="9"/>
  <c r="E93" i="9"/>
  <c r="E94" i="9"/>
  <c r="E95" i="9"/>
  <c r="C97" i="9"/>
  <c r="D97" i="9"/>
  <c r="E97" i="9" s="1"/>
  <c r="C11" i="7"/>
  <c r="J11" i="7"/>
  <c r="K11" i="7"/>
  <c r="C12" i="7"/>
  <c r="J12" i="7"/>
  <c r="K12" i="7"/>
  <c r="C13" i="7"/>
  <c r="J13" i="7"/>
  <c r="K13" i="7"/>
  <c r="C14" i="7"/>
  <c r="J14" i="7"/>
  <c r="K14" i="7"/>
  <c r="C15" i="7"/>
  <c r="J15" i="7"/>
  <c r="K15" i="7"/>
  <c r="C16" i="7"/>
  <c r="J16" i="7"/>
  <c r="K16" i="7"/>
  <c r="C17" i="7"/>
  <c r="J17" i="7"/>
  <c r="K17" i="7"/>
  <c r="C18" i="7"/>
  <c r="J18" i="7"/>
  <c r="K18" i="7"/>
  <c r="C19" i="7"/>
  <c r="J19" i="7"/>
  <c r="K19" i="7"/>
  <c r="C20" i="7"/>
  <c r="J20" i="7"/>
  <c r="K20" i="7"/>
  <c r="C21" i="7"/>
  <c r="J21" i="7"/>
  <c r="K21" i="7"/>
  <c r="C22" i="7"/>
  <c r="J22" i="7"/>
  <c r="K22" i="7"/>
  <c r="C23" i="7"/>
  <c r="J23" i="7"/>
  <c r="K23" i="7"/>
  <c r="C24" i="7"/>
  <c r="J24" i="7"/>
  <c r="K24" i="7"/>
  <c r="C25" i="7"/>
  <c r="J25" i="7"/>
  <c r="K25" i="7"/>
  <c r="C26" i="7"/>
  <c r="J26" i="7"/>
  <c r="K26" i="7"/>
  <c r="C27" i="7"/>
  <c r="J27" i="7"/>
  <c r="K27" i="7"/>
  <c r="C28" i="7"/>
  <c r="J28" i="7"/>
  <c r="K28" i="7"/>
  <c r="C29" i="7"/>
  <c r="J29" i="7"/>
  <c r="K29" i="7"/>
  <c r="C30" i="7"/>
  <c r="J30" i="7"/>
  <c r="K30" i="7"/>
  <c r="C31" i="7"/>
  <c r="J31" i="7"/>
  <c r="K31" i="7"/>
  <c r="C32" i="7"/>
  <c r="J32" i="7"/>
  <c r="K32" i="7"/>
  <c r="C33" i="7"/>
  <c r="J33" i="7"/>
  <c r="K33" i="7"/>
  <c r="C34" i="7"/>
  <c r="J34" i="7"/>
  <c r="K34" i="7"/>
  <c r="C35" i="7"/>
  <c r="J35" i="7"/>
  <c r="K35" i="7"/>
  <c r="C36" i="7"/>
  <c r="J36" i="7"/>
  <c r="K36" i="7"/>
  <c r="C37" i="7"/>
  <c r="J37" i="7"/>
  <c r="K37" i="7"/>
  <c r="C38" i="7"/>
  <c r="J38" i="7"/>
  <c r="K38" i="7"/>
  <c r="C39" i="7"/>
  <c r="J39" i="7"/>
  <c r="K39" i="7"/>
  <c r="C40" i="7"/>
  <c r="J40" i="7"/>
  <c r="K40" i="7"/>
  <c r="C41" i="7"/>
  <c r="J41" i="7"/>
  <c r="K41" i="7"/>
  <c r="G42" i="7"/>
  <c r="H42" i="7"/>
  <c r="I42" i="7"/>
  <c r="J42" i="7" l="1"/>
  <c r="Z55" i="9"/>
  <c r="U55" i="9"/>
  <c r="T58" i="9"/>
  <c r="Y48" i="9" s="1"/>
  <c r="AG45" i="9"/>
  <c r="U45" i="9"/>
  <c r="U10" i="9"/>
  <c r="Z10" i="9"/>
  <c r="AF50" i="9"/>
  <c r="AF45" i="9"/>
  <c r="Z9" i="9"/>
  <c r="AG9" i="9"/>
  <c r="U9" i="9"/>
  <c r="U53" i="9"/>
  <c r="Z53" i="9"/>
  <c r="AF55" i="9"/>
  <c r="AF14" i="9"/>
  <c r="AF9" i="9"/>
  <c r="Y51" i="9"/>
  <c r="U17" i="9"/>
  <c r="Z17" i="9"/>
  <c r="U7" i="9"/>
  <c r="AG17" i="9"/>
  <c r="AG7" i="9"/>
  <c r="L23" i="9"/>
  <c r="AF17" i="9"/>
  <c r="AF7" i="9"/>
  <c r="U50" i="9"/>
  <c r="Z50" i="9"/>
  <c r="AG55" i="9"/>
  <c r="K23" i="9"/>
  <c r="U14" i="9"/>
  <c r="Z14" i="9"/>
  <c r="AF53" i="9"/>
  <c r="U13" i="9"/>
  <c r="Z13" i="9"/>
  <c r="U47" i="9"/>
  <c r="Y47" i="9"/>
  <c r="Z47" i="9"/>
  <c r="Z12" i="9"/>
  <c r="AG12" i="9"/>
  <c r="U12" i="9"/>
  <c r="U56" i="9"/>
  <c r="Z56" i="9"/>
  <c r="U46" i="9"/>
  <c r="Y46" i="9"/>
  <c r="Z46" i="9"/>
  <c r="U8" i="9"/>
  <c r="AF11" i="9"/>
  <c r="AG8" i="9"/>
  <c r="AF54" i="9"/>
  <c r="AH22" i="9"/>
  <c r="AJ22" i="9" s="1"/>
  <c r="O22" i="9"/>
  <c r="F21" i="7"/>
  <c r="T15" i="9"/>
  <c r="AG15" i="9" s="1"/>
  <c r="U52" i="9"/>
  <c r="F23" i="9"/>
  <c r="Z54" i="9"/>
  <c r="E23" i="9"/>
  <c r="Z11" i="9"/>
  <c r="AL58" i="9"/>
  <c r="Z51" i="9"/>
  <c r="AA48" i="9"/>
  <c r="AF48" i="9" s="1"/>
  <c r="AC22" i="9"/>
  <c r="Z18" i="9"/>
  <c r="T16" i="9"/>
  <c r="Z8" i="9"/>
  <c r="Z48" i="9"/>
  <c r="C23" i="9"/>
  <c r="AA22" i="9"/>
  <c r="Z52" i="9"/>
  <c r="F31" i="7" l="1"/>
  <c r="F19" i="7"/>
  <c r="F38" i="7"/>
  <c r="F17" i="7"/>
  <c r="F15" i="7"/>
  <c r="F12" i="7"/>
  <c r="F11" i="7"/>
  <c r="F29" i="7"/>
  <c r="F33" i="7"/>
  <c r="F24" i="7"/>
  <c r="F22" i="7"/>
  <c r="F14" i="7"/>
  <c r="F36" i="7"/>
  <c r="F27" i="7"/>
  <c r="F37" i="7"/>
  <c r="Y53" i="9"/>
  <c r="T22" i="9"/>
  <c r="Z16" i="9"/>
  <c r="AG16" i="9"/>
  <c r="U16" i="9"/>
  <c r="Y16" i="9"/>
  <c r="Y15" i="9"/>
  <c r="Z15" i="9"/>
  <c r="U15" i="9"/>
  <c r="U58" i="9"/>
  <c r="AD58" i="9"/>
  <c r="Y49" i="9"/>
  <c r="AF15" i="9"/>
  <c r="AA58" i="9"/>
  <c r="Y45" i="9"/>
  <c r="AE22" i="9"/>
  <c r="AF22" i="9"/>
  <c r="J23" i="9"/>
  <c r="D23" i="9"/>
  <c r="N23" i="9"/>
  <c r="G23" i="9"/>
  <c r="H23" i="9"/>
  <c r="I23" i="9"/>
  <c r="Y56" i="9"/>
  <c r="AF16" i="9"/>
  <c r="F41" i="7"/>
  <c r="F28" i="7"/>
  <c r="F26" i="7"/>
  <c r="F32" i="7"/>
  <c r="Y54" i="9"/>
  <c r="F39" i="7"/>
  <c r="M23" i="9"/>
  <c r="Y50" i="9"/>
  <c r="Y52" i="9"/>
  <c r="Y55" i="9"/>
  <c r="F35" i="7" l="1"/>
  <c r="F30" i="7"/>
  <c r="F40" i="7"/>
  <c r="F16" i="7"/>
  <c r="F18" i="7"/>
  <c r="F20" i="7"/>
  <c r="F34" i="7"/>
  <c r="E42" i="7"/>
  <c r="F42" i="7" s="1"/>
  <c r="F13" i="7"/>
  <c r="F25" i="7"/>
  <c r="F23" i="7"/>
  <c r="AF58" i="9"/>
  <c r="AE58" i="9"/>
  <c r="U22" i="9"/>
  <c r="AD22" i="9"/>
  <c r="Y7" i="9"/>
  <c r="Y13" i="9"/>
  <c r="Y9" i="9"/>
  <c r="Y14" i="9"/>
  <c r="Y17" i="9"/>
  <c r="Y18" i="9"/>
  <c r="Y12" i="9"/>
  <c r="Y11" i="9"/>
  <c r="Y10" i="9"/>
  <c r="Y8" i="9"/>
  <c r="M5" i="2" l="1"/>
  <c r="P5" i="2"/>
  <c r="P4" i="2"/>
  <c r="M4" i="2" s="1"/>
  <c r="M3" i="2"/>
  <c r="P3"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L45" i="5"/>
  <c r="C77" i="5" s="1"/>
  <c r="C45" i="5" s="1"/>
  <c r="G366" i="3"/>
  <c r="E366" i="3"/>
  <c r="D366" i="3"/>
  <c r="C366" i="3"/>
  <c r="B366" i="3"/>
  <c r="G365" i="3"/>
  <c r="E365" i="3"/>
  <c r="D365" i="3"/>
  <c r="C365" i="3"/>
  <c r="B365" i="3"/>
  <c r="G364" i="3"/>
  <c r="E364" i="3"/>
  <c r="D364" i="3"/>
  <c r="C364" i="3"/>
  <c r="B364" i="3"/>
  <c r="G363" i="3"/>
  <c r="E363" i="3"/>
  <c r="D363" i="3"/>
  <c r="C363" i="3"/>
  <c r="B363" i="3"/>
  <c r="G362" i="3"/>
  <c r="E362" i="3"/>
  <c r="D362" i="3"/>
  <c r="C362" i="3"/>
  <c r="B362" i="3"/>
  <c r="G361" i="3"/>
  <c r="E361" i="3"/>
  <c r="D361" i="3"/>
  <c r="C361" i="3"/>
  <c r="B361" i="3"/>
  <c r="G360" i="3"/>
  <c r="E360" i="3"/>
  <c r="D360" i="3"/>
  <c r="C360" i="3"/>
  <c r="B360" i="3"/>
  <c r="G359" i="3"/>
  <c r="E359" i="3"/>
  <c r="D359" i="3"/>
  <c r="C359" i="3"/>
  <c r="B359" i="3"/>
  <c r="G358" i="3"/>
  <c r="E358" i="3"/>
  <c r="D358" i="3"/>
  <c r="C358" i="3"/>
  <c r="B358" i="3"/>
  <c r="G357" i="3"/>
  <c r="E357" i="3"/>
  <c r="D357" i="3"/>
  <c r="C357" i="3"/>
  <c r="B357" i="3"/>
  <c r="G356" i="3"/>
  <c r="E356" i="3"/>
  <c r="D356" i="3"/>
  <c r="C356" i="3"/>
  <c r="B356" i="3"/>
  <c r="G355" i="3"/>
  <c r="E355" i="3"/>
  <c r="D355" i="3"/>
  <c r="C355" i="3"/>
  <c r="B355" i="3"/>
  <c r="G354" i="3"/>
  <c r="E354" i="3"/>
  <c r="D354" i="3"/>
  <c r="C354" i="3"/>
  <c r="B354" i="3"/>
  <c r="G353" i="3"/>
  <c r="E353" i="3"/>
  <c r="D353" i="3"/>
  <c r="C353" i="3"/>
  <c r="B353" i="3"/>
  <c r="G352" i="3"/>
  <c r="E352" i="3"/>
  <c r="D352" i="3"/>
  <c r="C352" i="3"/>
  <c r="B352" i="3"/>
  <c r="G351" i="3"/>
  <c r="E351" i="3"/>
  <c r="D351" i="3"/>
  <c r="C351" i="3"/>
  <c r="B351" i="3"/>
  <c r="G350" i="3"/>
  <c r="E350" i="3"/>
  <c r="D350" i="3"/>
  <c r="C350" i="3"/>
  <c r="B350" i="3"/>
  <c r="G349" i="3"/>
  <c r="E349" i="3"/>
  <c r="D349" i="3"/>
  <c r="C349" i="3"/>
  <c r="B349" i="3"/>
  <c r="G348" i="3"/>
  <c r="E348" i="3"/>
  <c r="D348" i="3"/>
  <c r="C348" i="3"/>
  <c r="B348" i="3"/>
  <c r="G347" i="3"/>
  <c r="E347" i="3"/>
  <c r="D347" i="3"/>
  <c r="C347" i="3"/>
  <c r="B347" i="3"/>
  <c r="G346" i="3"/>
  <c r="E346" i="3"/>
  <c r="D346" i="3"/>
  <c r="C346" i="3"/>
  <c r="B346" i="3"/>
  <c r="G345" i="3"/>
  <c r="E345" i="3"/>
  <c r="D345" i="3"/>
  <c r="C345" i="3"/>
  <c r="B345" i="3"/>
  <c r="G344" i="3"/>
  <c r="E344" i="3"/>
  <c r="D344" i="3"/>
  <c r="C344" i="3"/>
  <c r="B344" i="3"/>
  <c r="G343" i="3"/>
  <c r="E343" i="3"/>
  <c r="D343" i="3"/>
  <c r="C343" i="3"/>
  <c r="B343" i="3"/>
  <c r="G342" i="3"/>
  <c r="E342" i="3"/>
  <c r="D342" i="3"/>
  <c r="C342" i="3"/>
  <c r="B342" i="3"/>
  <c r="G341" i="3"/>
  <c r="E341" i="3"/>
  <c r="D341" i="3"/>
  <c r="C341" i="3"/>
  <c r="B341" i="3"/>
  <c r="G340" i="3"/>
  <c r="E340" i="3"/>
  <c r="D340" i="3"/>
  <c r="C340" i="3"/>
  <c r="B340" i="3"/>
  <c r="G339" i="3"/>
  <c r="E339" i="3"/>
  <c r="D339" i="3"/>
  <c r="C339" i="3"/>
  <c r="B339" i="3"/>
  <c r="G338" i="3"/>
  <c r="E338" i="3"/>
  <c r="D338" i="3"/>
  <c r="C338" i="3"/>
  <c r="B338" i="3"/>
  <c r="G337" i="3"/>
  <c r="E337" i="3"/>
  <c r="D337" i="3"/>
  <c r="C337" i="3"/>
  <c r="B337" i="3"/>
  <c r="G336" i="3"/>
  <c r="E336" i="3"/>
  <c r="D336" i="3"/>
  <c r="C336" i="3"/>
  <c r="B336" i="3"/>
  <c r="G335" i="3"/>
  <c r="E335" i="3"/>
  <c r="D335" i="3"/>
  <c r="C335" i="3"/>
  <c r="B335" i="3"/>
  <c r="G334" i="3"/>
  <c r="E334" i="3"/>
  <c r="D334" i="3"/>
  <c r="C334" i="3"/>
  <c r="B334" i="3"/>
  <c r="G333" i="3"/>
  <c r="E333" i="3"/>
  <c r="D333" i="3"/>
  <c r="C333" i="3"/>
  <c r="B333" i="3"/>
  <c r="G332" i="3"/>
  <c r="E332" i="3"/>
  <c r="D332" i="3"/>
  <c r="C332" i="3"/>
  <c r="B332" i="3"/>
  <c r="G331" i="3"/>
  <c r="E331" i="3"/>
  <c r="D331" i="3"/>
  <c r="C331" i="3"/>
  <c r="B331" i="3"/>
  <c r="G330" i="3"/>
  <c r="E330" i="3"/>
  <c r="D330" i="3"/>
  <c r="C330" i="3"/>
  <c r="B330" i="3"/>
  <c r="G329" i="3"/>
  <c r="E329" i="3"/>
  <c r="D329" i="3"/>
  <c r="C329" i="3"/>
  <c r="B329" i="3"/>
  <c r="G328" i="3"/>
  <c r="E328" i="3"/>
  <c r="D328" i="3"/>
  <c r="C328" i="3"/>
  <c r="B328" i="3"/>
  <c r="G327" i="3"/>
  <c r="E327" i="3"/>
  <c r="D327" i="3"/>
  <c r="C327" i="3"/>
  <c r="B327" i="3"/>
  <c r="G326" i="3"/>
  <c r="E326" i="3"/>
  <c r="D326" i="3"/>
  <c r="C326" i="3"/>
  <c r="B326" i="3"/>
  <c r="G325" i="3"/>
  <c r="E325" i="3"/>
  <c r="D325" i="3"/>
  <c r="C325" i="3"/>
  <c r="B325" i="3"/>
  <c r="G324" i="3"/>
  <c r="E324" i="3"/>
  <c r="D324" i="3"/>
  <c r="C324" i="3"/>
  <c r="B324" i="3"/>
  <c r="G323" i="3"/>
  <c r="E323" i="3"/>
  <c r="D323" i="3"/>
  <c r="C323" i="3"/>
  <c r="B323" i="3"/>
  <c r="G322" i="3"/>
  <c r="E322" i="3"/>
  <c r="D322" i="3"/>
  <c r="C322" i="3"/>
  <c r="B322" i="3"/>
  <c r="G321" i="3"/>
  <c r="E321" i="3"/>
  <c r="D321" i="3"/>
  <c r="C321" i="3"/>
  <c r="B321" i="3"/>
  <c r="G320" i="3"/>
  <c r="E320" i="3"/>
  <c r="D320" i="3"/>
  <c r="C320" i="3"/>
  <c r="B320" i="3"/>
  <c r="G319" i="3"/>
  <c r="E319" i="3"/>
  <c r="D319" i="3"/>
  <c r="C319" i="3"/>
  <c r="B319" i="3"/>
  <c r="G318" i="3"/>
  <c r="E318" i="3"/>
  <c r="D318" i="3"/>
  <c r="C318" i="3"/>
  <c r="B318" i="3"/>
  <c r="G317" i="3"/>
  <c r="E317" i="3"/>
  <c r="D317" i="3"/>
  <c r="C317" i="3"/>
  <c r="B317" i="3"/>
  <c r="G316" i="3"/>
  <c r="E316" i="3"/>
  <c r="D316" i="3"/>
  <c r="C316" i="3"/>
  <c r="B316" i="3"/>
  <c r="G315" i="3"/>
  <c r="E315" i="3"/>
  <c r="D315" i="3"/>
  <c r="C315" i="3"/>
  <c r="B315" i="3"/>
  <c r="G314" i="3"/>
  <c r="E314" i="3"/>
  <c r="D314" i="3"/>
  <c r="C314" i="3"/>
  <c r="B314" i="3"/>
  <c r="G313" i="3"/>
  <c r="E313" i="3"/>
  <c r="D313" i="3"/>
  <c r="C313" i="3"/>
  <c r="B313" i="3"/>
  <c r="G312" i="3"/>
  <c r="E312" i="3"/>
  <c r="D312" i="3"/>
  <c r="C312" i="3"/>
  <c r="B312" i="3"/>
  <c r="G311" i="3"/>
  <c r="E311" i="3"/>
  <c r="D311" i="3"/>
  <c r="C311" i="3"/>
  <c r="B311" i="3"/>
  <c r="G310" i="3"/>
  <c r="E310" i="3"/>
  <c r="D310" i="3"/>
  <c r="C310" i="3"/>
  <c r="B310" i="3"/>
  <c r="G309" i="3"/>
  <c r="E309" i="3"/>
  <c r="D309" i="3"/>
  <c r="C309" i="3"/>
  <c r="B309" i="3"/>
  <c r="G308" i="3"/>
  <c r="E308" i="3"/>
  <c r="D308" i="3"/>
  <c r="C308" i="3"/>
  <c r="B308" i="3"/>
  <c r="G307" i="3"/>
  <c r="E307" i="3"/>
  <c r="D307" i="3"/>
  <c r="C307" i="3"/>
  <c r="B307" i="3"/>
  <c r="G306" i="3"/>
  <c r="E306" i="3"/>
  <c r="D306" i="3"/>
  <c r="C306" i="3"/>
  <c r="B306" i="3"/>
  <c r="G305" i="3"/>
  <c r="E305" i="3"/>
  <c r="D305" i="3"/>
  <c r="C305" i="3"/>
  <c r="B305" i="3"/>
  <c r="G304" i="3"/>
  <c r="E304" i="3"/>
  <c r="D304" i="3"/>
  <c r="C304" i="3"/>
  <c r="B304" i="3"/>
  <c r="G303" i="3"/>
  <c r="E303" i="3"/>
  <c r="D303" i="3"/>
  <c r="C303" i="3"/>
  <c r="B303" i="3"/>
  <c r="G302" i="3"/>
  <c r="E302" i="3"/>
  <c r="D302" i="3"/>
  <c r="C302" i="3"/>
  <c r="B302" i="3"/>
  <c r="G301" i="3"/>
  <c r="E301" i="3"/>
  <c r="D301" i="3"/>
  <c r="C301" i="3"/>
  <c r="B301" i="3"/>
  <c r="G300" i="3"/>
  <c r="E300" i="3"/>
  <c r="D300" i="3"/>
  <c r="C300" i="3"/>
  <c r="B300" i="3"/>
  <c r="G299" i="3"/>
  <c r="E299" i="3"/>
  <c r="D299" i="3"/>
  <c r="C299" i="3"/>
  <c r="B299" i="3"/>
  <c r="G298" i="3"/>
  <c r="E298" i="3"/>
  <c r="D298" i="3"/>
  <c r="C298" i="3"/>
  <c r="B298" i="3"/>
  <c r="G297" i="3"/>
  <c r="E297" i="3"/>
  <c r="D297" i="3"/>
  <c r="C297" i="3"/>
  <c r="B297" i="3"/>
  <c r="G296" i="3"/>
  <c r="E296" i="3"/>
  <c r="D296" i="3"/>
  <c r="C296" i="3"/>
  <c r="B296" i="3"/>
  <c r="G295" i="3"/>
  <c r="E295" i="3"/>
  <c r="D295" i="3"/>
  <c r="C295" i="3"/>
  <c r="B295" i="3"/>
  <c r="G294" i="3"/>
  <c r="E294" i="3"/>
  <c r="D294" i="3"/>
  <c r="C294" i="3"/>
  <c r="B294" i="3"/>
  <c r="G293" i="3"/>
  <c r="E293" i="3"/>
  <c r="D293" i="3"/>
  <c r="C293" i="3"/>
  <c r="B293" i="3"/>
  <c r="G292" i="3"/>
  <c r="E292" i="3"/>
  <c r="D292" i="3"/>
  <c r="C292" i="3"/>
  <c r="B292" i="3"/>
  <c r="G291" i="3"/>
  <c r="E291" i="3"/>
  <c r="D291" i="3"/>
  <c r="C291" i="3"/>
  <c r="B291" i="3"/>
  <c r="G290" i="3"/>
  <c r="E290" i="3"/>
  <c r="D290" i="3"/>
  <c r="C290" i="3"/>
  <c r="B290" i="3"/>
  <c r="G289" i="3"/>
  <c r="E289" i="3"/>
  <c r="D289" i="3"/>
  <c r="C289" i="3"/>
  <c r="B289" i="3"/>
  <c r="G288" i="3"/>
  <c r="E288" i="3"/>
  <c r="D288" i="3"/>
  <c r="C288" i="3"/>
  <c r="B288" i="3"/>
  <c r="G287" i="3"/>
  <c r="E287" i="3"/>
  <c r="D287" i="3"/>
  <c r="C287" i="3"/>
  <c r="B287" i="3"/>
  <c r="G286" i="3"/>
  <c r="E286" i="3"/>
  <c r="D286" i="3"/>
  <c r="C286" i="3"/>
  <c r="B286" i="3"/>
  <c r="G285" i="3"/>
  <c r="E285" i="3"/>
  <c r="D285" i="3"/>
  <c r="C285" i="3"/>
  <c r="B285" i="3"/>
  <c r="G284" i="3"/>
  <c r="E284" i="3"/>
  <c r="D284" i="3"/>
  <c r="C284" i="3"/>
  <c r="B284" i="3"/>
  <c r="G283" i="3"/>
  <c r="E283" i="3"/>
  <c r="D283" i="3"/>
  <c r="C283" i="3"/>
  <c r="B283" i="3"/>
  <c r="G282" i="3"/>
  <c r="E282" i="3"/>
  <c r="D282" i="3"/>
  <c r="C282" i="3"/>
  <c r="B282" i="3"/>
  <c r="G281" i="3"/>
  <c r="E281" i="3"/>
  <c r="D281" i="3"/>
  <c r="C281" i="3"/>
  <c r="B281" i="3"/>
  <c r="G280" i="3"/>
  <c r="E280" i="3"/>
  <c r="D280" i="3"/>
  <c r="C280" i="3"/>
  <c r="B280" i="3"/>
  <c r="G279" i="3"/>
  <c r="E279" i="3"/>
  <c r="D279" i="3"/>
  <c r="C279" i="3"/>
  <c r="B279" i="3"/>
  <c r="G278" i="3"/>
  <c r="E278" i="3"/>
  <c r="D278" i="3"/>
  <c r="C278" i="3"/>
  <c r="B278" i="3"/>
  <c r="G277" i="3"/>
  <c r="E277" i="3"/>
  <c r="D277" i="3"/>
  <c r="C277" i="3"/>
  <c r="B277" i="3"/>
  <c r="G276" i="3"/>
  <c r="E276" i="3"/>
  <c r="D276" i="3"/>
  <c r="C276" i="3"/>
  <c r="B276" i="3"/>
  <c r="G275" i="3"/>
  <c r="E275" i="3"/>
  <c r="D275" i="3"/>
  <c r="C275" i="3"/>
  <c r="B275" i="3"/>
  <c r="G274" i="3"/>
  <c r="E274" i="3"/>
  <c r="D274" i="3"/>
  <c r="C274" i="3"/>
  <c r="B274" i="3"/>
  <c r="G273" i="3"/>
  <c r="E273" i="3"/>
  <c r="D273" i="3"/>
  <c r="C273" i="3"/>
  <c r="B273" i="3"/>
  <c r="G272" i="3"/>
  <c r="E272" i="3"/>
  <c r="D272" i="3"/>
  <c r="C272" i="3"/>
  <c r="B272" i="3"/>
  <c r="G271" i="3"/>
  <c r="E271" i="3"/>
  <c r="D271" i="3"/>
  <c r="C271" i="3"/>
  <c r="B271" i="3"/>
  <c r="G270" i="3"/>
  <c r="E270" i="3"/>
  <c r="D270" i="3"/>
  <c r="C270" i="3"/>
  <c r="B270" i="3"/>
  <c r="G269" i="3"/>
  <c r="E269" i="3"/>
  <c r="D269" i="3"/>
  <c r="C269" i="3"/>
  <c r="B269" i="3"/>
  <c r="G268" i="3"/>
  <c r="E268" i="3"/>
  <c r="D268" i="3"/>
  <c r="C268" i="3"/>
  <c r="B268" i="3"/>
  <c r="G267" i="3"/>
  <c r="E267" i="3"/>
  <c r="D267" i="3"/>
  <c r="C267" i="3"/>
  <c r="B267" i="3"/>
  <c r="G266" i="3"/>
  <c r="E266" i="3"/>
  <c r="D266" i="3"/>
  <c r="C266" i="3"/>
  <c r="B266" i="3"/>
  <c r="G265" i="3"/>
  <c r="E265" i="3"/>
  <c r="D265" i="3"/>
  <c r="C265" i="3"/>
  <c r="B265" i="3"/>
  <c r="G264" i="3"/>
  <c r="E264" i="3"/>
  <c r="D264" i="3"/>
  <c r="C264" i="3"/>
  <c r="B264" i="3"/>
  <c r="G263" i="3"/>
  <c r="E263" i="3"/>
  <c r="D263" i="3"/>
  <c r="C263" i="3"/>
  <c r="B263" i="3"/>
  <c r="G262" i="3"/>
  <c r="E262" i="3"/>
  <c r="D262" i="3"/>
  <c r="C262" i="3"/>
  <c r="B262" i="3"/>
  <c r="G261" i="3"/>
  <c r="E261" i="3"/>
  <c r="D261" i="3"/>
  <c r="C261" i="3"/>
  <c r="B261" i="3"/>
  <c r="G260" i="3"/>
  <c r="E260" i="3"/>
  <c r="D260" i="3"/>
  <c r="C260" i="3"/>
  <c r="B260" i="3"/>
  <c r="G259" i="3"/>
  <c r="E259" i="3"/>
  <c r="D259" i="3"/>
  <c r="C259" i="3"/>
  <c r="B259" i="3"/>
  <c r="G258" i="3"/>
  <c r="E258" i="3"/>
  <c r="D258" i="3"/>
  <c r="C258" i="3"/>
  <c r="B258" i="3"/>
  <c r="G257" i="3"/>
  <c r="E257" i="3"/>
  <c r="D257" i="3"/>
  <c r="C257" i="3"/>
  <c r="B257" i="3"/>
  <c r="G256" i="3"/>
  <c r="E256" i="3"/>
  <c r="D256" i="3"/>
  <c r="C256" i="3"/>
  <c r="B256" i="3"/>
  <c r="G255" i="3"/>
  <c r="E255" i="3"/>
  <c r="D255" i="3"/>
  <c r="C255" i="3"/>
  <c r="B255" i="3"/>
  <c r="G254" i="3"/>
  <c r="E254" i="3"/>
  <c r="D254" i="3"/>
  <c r="C254" i="3"/>
  <c r="B254" i="3"/>
  <c r="G253" i="3"/>
  <c r="E253" i="3"/>
  <c r="D253" i="3"/>
  <c r="C253" i="3"/>
  <c r="B253" i="3"/>
  <c r="G252" i="3"/>
  <c r="E252" i="3"/>
  <c r="D252" i="3"/>
  <c r="C252" i="3"/>
  <c r="B252" i="3"/>
  <c r="G251" i="3"/>
  <c r="E251" i="3"/>
  <c r="D251" i="3"/>
  <c r="C251" i="3"/>
  <c r="B251" i="3"/>
  <c r="G250" i="3"/>
  <c r="E250" i="3"/>
  <c r="D250" i="3"/>
  <c r="C250" i="3"/>
  <c r="B250" i="3"/>
  <c r="G249" i="3"/>
  <c r="E249" i="3"/>
  <c r="D249" i="3"/>
  <c r="C249" i="3"/>
  <c r="B249" i="3"/>
  <c r="G248" i="3"/>
  <c r="E248" i="3"/>
  <c r="D248" i="3"/>
  <c r="C248" i="3"/>
  <c r="B248" i="3"/>
  <c r="G247" i="3"/>
  <c r="E247" i="3"/>
  <c r="D247" i="3"/>
  <c r="C247" i="3"/>
  <c r="B247" i="3"/>
  <c r="G246" i="3"/>
  <c r="E246" i="3"/>
  <c r="D246" i="3"/>
  <c r="C246" i="3"/>
  <c r="B246" i="3"/>
  <c r="G245" i="3"/>
  <c r="E245" i="3"/>
  <c r="D245" i="3"/>
  <c r="C245" i="3"/>
  <c r="B245" i="3"/>
  <c r="G244" i="3"/>
  <c r="E244" i="3"/>
  <c r="D244" i="3"/>
  <c r="C244" i="3"/>
  <c r="B244" i="3"/>
  <c r="G243" i="3"/>
  <c r="E243" i="3"/>
  <c r="D243" i="3"/>
  <c r="C243" i="3"/>
  <c r="B243" i="3"/>
  <c r="G242" i="3"/>
  <c r="E242" i="3"/>
  <c r="D242" i="3"/>
  <c r="C242" i="3"/>
  <c r="B242" i="3"/>
  <c r="G241" i="3"/>
  <c r="E241" i="3"/>
  <c r="D241" i="3"/>
  <c r="C241" i="3"/>
  <c r="B241" i="3"/>
  <c r="G240" i="3"/>
  <c r="E240" i="3"/>
  <c r="D240" i="3"/>
  <c r="C240" i="3"/>
  <c r="B240" i="3"/>
  <c r="G239" i="3"/>
  <c r="E239" i="3"/>
  <c r="D239" i="3"/>
  <c r="C239" i="3"/>
  <c r="B239" i="3"/>
  <c r="G238" i="3"/>
  <c r="E238" i="3"/>
  <c r="D238" i="3"/>
  <c r="C238" i="3"/>
  <c r="B238" i="3"/>
  <c r="G237" i="3"/>
  <c r="E237" i="3"/>
  <c r="D237" i="3"/>
  <c r="C237" i="3"/>
  <c r="B237" i="3"/>
  <c r="G236" i="3"/>
  <c r="E236" i="3"/>
  <c r="D236" i="3"/>
  <c r="C236" i="3"/>
  <c r="B236" i="3"/>
  <c r="G235" i="3"/>
  <c r="E235" i="3"/>
  <c r="D235" i="3"/>
  <c r="C235" i="3"/>
  <c r="B235" i="3"/>
  <c r="G234" i="3"/>
  <c r="E234" i="3"/>
  <c r="D234" i="3"/>
  <c r="C234" i="3"/>
  <c r="B234" i="3"/>
  <c r="G233" i="3"/>
  <c r="E233" i="3"/>
  <c r="D233" i="3"/>
  <c r="C233" i="3"/>
  <c r="B233" i="3"/>
  <c r="G232" i="3"/>
  <c r="E232" i="3"/>
  <c r="D232" i="3"/>
  <c r="C232" i="3"/>
  <c r="B232" i="3"/>
  <c r="G231" i="3"/>
  <c r="E231" i="3"/>
  <c r="D231" i="3"/>
  <c r="C231" i="3"/>
  <c r="B231" i="3"/>
  <c r="G230" i="3"/>
  <c r="E230" i="3"/>
  <c r="D230" i="3"/>
  <c r="C230" i="3"/>
  <c r="B230" i="3"/>
  <c r="G229" i="3"/>
  <c r="E229" i="3"/>
  <c r="D229" i="3"/>
  <c r="C229" i="3"/>
  <c r="B229" i="3"/>
  <c r="G228" i="3"/>
  <c r="E228" i="3"/>
  <c r="D228" i="3"/>
  <c r="C228" i="3"/>
  <c r="B228" i="3"/>
  <c r="G227" i="3"/>
  <c r="E227" i="3"/>
  <c r="D227" i="3"/>
  <c r="C227" i="3"/>
  <c r="B227" i="3"/>
  <c r="G226" i="3"/>
  <c r="E226" i="3"/>
  <c r="D226" i="3"/>
  <c r="C226" i="3"/>
  <c r="B226" i="3"/>
  <c r="G225" i="3"/>
  <c r="E225" i="3"/>
  <c r="D225" i="3"/>
  <c r="C225" i="3"/>
  <c r="B225" i="3"/>
  <c r="G224" i="3"/>
  <c r="E224" i="3"/>
  <c r="D224" i="3"/>
  <c r="C224" i="3"/>
  <c r="B224" i="3"/>
  <c r="G223" i="3"/>
  <c r="E223" i="3"/>
  <c r="D223" i="3"/>
  <c r="C223" i="3"/>
  <c r="B223" i="3"/>
  <c r="G222" i="3"/>
  <c r="E222" i="3"/>
  <c r="D222" i="3"/>
  <c r="C222" i="3"/>
  <c r="B222" i="3"/>
  <c r="G221" i="3"/>
  <c r="E221" i="3"/>
  <c r="D221" i="3"/>
  <c r="C221" i="3"/>
  <c r="B221" i="3"/>
  <c r="G220" i="3"/>
  <c r="E220" i="3"/>
  <c r="D220" i="3"/>
  <c r="C220" i="3"/>
  <c r="B220" i="3"/>
  <c r="G219" i="3"/>
  <c r="E219" i="3"/>
  <c r="D219" i="3"/>
  <c r="C219" i="3"/>
  <c r="B219" i="3"/>
  <c r="G218" i="3"/>
  <c r="E218" i="3"/>
  <c r="D218" i="3"/>
  <c r="C218" i="3"/>
  <c r="B218" i="3"/>
  <c r="G217" i="3"/>
  <c r="E217" i="3"/>
  <c r="D217" i="3"/>
  <c r="C217" i="3"/>
  <c r="B217" i="3"/>
  <c r="G216" i="3"/>
  <c r="E216" i="3"/>
  <c r="D216" i="3"/>
  <c r="C216" i="3"/>
  <c r="B216" i="3"/>
  <c r="G215" i="3"/>
  <c r="E215" i="3"/>
  <c r="D215" i="3"/>
  <c r="C215" i="3"/>
  <c r="B215" i="3"/>
  <c r="G214" i="3"/>
  <c r="E214" i="3"/>
  <c r="D214" i="3"/>
  <c r="C214" i="3"/>
  <c r="B214" i="3"/>
  <c r="G213" i="3"/>
  <c r="E213" i="3"/>
  <c r="D213" i="3"/>
  <c r="C213" i="3"/>
  <c r="B213" i="3"/>
  <c r="G212" i="3"/>
  <c r="E212" i="3"/>
  <c r="D212" i="3"/>
  <c r="C212" i="3"/>
  <c r="B212" i="3"/>
  <c r="G211" i="3"/>
  <c r="E211" i="3"/>
  <c r="D211" i="3"/>
  <c r="C211" i="3"/>
  <c r="B211" i="3"/>
  <c r="G210" i="3"/>
  <c r="E210" i="3"/>
  <c r="D210" i="3"/>
  <c r="C210" i="3"/>
  <c r="B210" i="3"/>
  <c r="G209" i="3"/>
  <c r="E209" i="3"/>
  <c r="D209" i="3"/>
  <c r="C209" i="3"/>
  <c r="B209" i="3"/>
  <c r="G208" i="3"/>
  <c r="E208" i="3"/>
  <c r="D208" i="3"/>
  <c r="C208" i="3"/>
  <c r="B208" i="3"/>
  <c r="G207" i="3"/>
  <c r="E207" i="3"/>
  <c r="D207" i="3"/>
  <c r="C207" i="3"/>
  <c r="B207" i="3"/>
  <c r="G206" i="3"/>
  <c r="E206" i="3"/>
  <c r="D206" i="3"/>
  <c r="C206" i="3"/>
  <c r="B206" i="3"/>
  <c r="G205" i="3"/>
  <c r="E205" i="3"/>
  <c r="D205" i="3"/>
  <c r="C205" i="3"/>
  <c r="B205" i="3"/>
  <c r="G204" i="3"/>
  <c r="E204" i="3"/>
  <c r="D204" i="3"/>
  <c r="C204" i="3"/>
  <c r="B204" i="3"/>
  <c r="G203" i="3"/>
  <c r="E203" i="3"/>
  <c r="D203" i="3"/>
  <c r="C203" i="3"/>
  <c r="B203" i="3"/>
  <c r="G202" i="3"/>
  <c r="E202" i="3"/>
  <c r="D202" i="3"/>
  <c r="C202" i="3"/>
  <c r="B202" i="3"/>
  <c r="G201" i="3"/>
  <c r="E201" i="3"/>
  <c r="D201" i="3"/>
  <c r="C201" i="3"/>
  <c r="B201" i="3"/>
  <c r="G200" i="3"/>
  <c r="E200" i="3"/>
  <c r="D200" i="3"/>
  <c r="C200" i="3"/>
  <c r="B200" i="3"/>
  <c r="G199" i="3"/>
  <c r="E199" i="3"/>
  <c r="D199" i="3"/>
  <c r="C199" i="3"/>
  <c r="B199" i="3"/>
  <c r="G198" i="3"/>
  <c r="E198" i="3"/>
  <c r="D198" i="3"/>
  <c r="C198" i="3"/>
  <c r="B198" i="3"/>
  <c r="G197" i="3"/>
  <c r="E197" i="3"/>
  <c r="D197" i="3"/>
  <c r="C197" i="3"/>
  <c r="B197" i="3"/>
  <c r="G196" i="3"/>
  <c r="E196" i="3"/>
  <c r="D196" i="3"/>
  <c r="C196" i="3"/>
  <c r="B196" i="3"/>
  <c r="G195" i="3"/>
  <c r="E195" i="3"/>
  <c r="D195" i="3"/>
  <c r="C195" i="3"/>
  <c r="B195" i="3"/>
  <c r="G194" i="3"/>
  <c r="E194" i="3"/>
  <c r="D194" i="3"/>
  <c r="C194" i="3"/>
  <c r="B194" i="3"/>
  <c r="G193" i="3"/>
  <c r="E193" i="3"/>
  <c r="D193" i="3"/>
  <c r="C193" i="3"/>
  <c r="B193" i="3"/>
  <c r="G192" i="3"/>
  <c r="E192" i="3"/>
  <c r="D192" i="3"/>
  <c r="C192" i="3"/>
  <c r="B192" i="3"/>
  <c r="G191" i="3"/>
  <c r="E191" i="3"/>
  <c r="D191" i="3"/>
  <c r="C191" i="3"/>
  <c r="B191" i="3"/>
  <c r="G190" i="3"/>
  <c r="E190" i="3"/>
  <c r="D190" i="3"/>
  <c r="C190" i="3"/>
  <c r="B190" i="3"/>
  <c r="G189" i="3"/>
  <c r="E189" i="3"/>
  <c r="D189" i="3"/>
  <c r="C189" i="3"/>
  <c r="B189" i="3"/>
  <c r="G188" i="3"/>
  <c r="E188" i="3"/>
  <c r="D188" i="3"/>
  <c r="C188" i="3"/>
  <c r="B188" i="3"/>
  <c r="G187" i="3"/>
  <c r="E187" i="3"/>
  <c r="D187" i="3"/>
  <c r="C187" i="3"/>
  <c r="B187" i="3"/>
  <c r="G186" i="3"/>
  <c r="E186" i="3"/>
  <c r="D186" i="3"/>
  <c r="C186" i="3"/>
  <c r="B186" i="3"/>
  <c r="G185" i="3"/>
  <c r="E185" i="3"/>
  <c r="D185" i="3"/>
  <c r="C185" i="3"/>
  <c r="B185" i="3"/>
  <c r="G184" i="3"/>
  <c r="E184" i="3"/>
  <c r="D184" i="3"/>
  <c r="C184" i="3"/>
  <c r="B184" i="3"/>
  <c r="G183" i="3"/>
  <c r="E183" i="3"/>
  <c r="D183" i="3"/>
  <c r="C183" i="3"/>
  <c r="B183" i="3"/>
  <c r="G182" i="3"/>
  <c r="E182" i="3"/>
  <c r="D182" i="3"/>
  <c r="C182" i="3"/>
  <c r="B182" i="3"/>
  <c r="G181" i="3"/>
  <c r="E181" i="3"/>
  <c r="D181" i="3"/>
  <c r="C181" i="3"/>
  <c r="B181" i="3"/>
  <c r="G180" i="3"/>
  <c r="E180" i="3"/>
  <c r="D180" i="3"/>
  <c r="C180" i="3"/>
  <c r="B180" i="3"/>
  <c r="G179" i="3"/>
  <c r="E179" i="3"/>
  <c r="D179" i="3"/>
  <c r="C179" i="3"/>
  <c r="B179" i="3"/>
  <c r="G178" i="3"/>
  <c r="E178" i="3"/>
  <c r="D178" i="3"/>
  <c r="C178" i="3"/>
  <c r="B178" i="3"/>
  <c r="G177" i="3"/>
  <c r="E177" i="3"/>
  <c r="D177" i="3"/>
  <c r="C177" i="3"/>
  <c r="B177" i="3"/>
  <c r="G176" i="3"/>
  <c r="E176" i="3"/>
  <c r="D176" i="3"/>
  <c r="C176" i="3"/>
  <c r="B176" i="3"/>
  <c r="G175" i="3"/>
  <c r="E175" i="3"/>
  <c r="D175" i="3"/>
  <c r="C175" i="3"/>
  <c r="B175" i="3"/>
  <c r="G174" i="3"/>
  <c r="E174" i="3"/>
  <c r="D174" i="3"/>
  <c r="C174" i="3"/>
  <c r="B174" i="3"/>
  <c r="G173" i="3"/>
  <c r="E173" i="3"/>
  <c r="D173" i="3"/>
  <c r="C173" i="3"/>
  <c r="B173" i="3"/>
  <c r="G172" i="3"/>
  <c r="E172" i="3"/>
  <c r="D172" i="3"/>
  <c r="C172" i="3"/>
  <c r="B172" i="3"/>
  <c r="G171" i="3"/>
  <c r="E171" i="3"/>
  <c r="D171" i="3"/>
  <c r="C171" i="3"/>
  <c r="B171" i="3"/>
  <c r="G170" i="3"/>
  <c r="E170" i="3"/>
  <c r="D170" i="3"/>
  <c r="C170" i="3"/>
  <c r="B170" i="3"/>
  <c r="G169" i="3"/>
  <c r="E169" i="3"/>
  <c r="D169" i="3"/>
  <c r="C169" i="3"/>
  <c r="B169" i="3"/>
  <c r="G168" i="3"/>
  <c r="E168" i="3"/>
  <c r="D168" i="3"/>
  <c r="C168" i="3"/>
  <c r="B168" i="3"/>
  <c r="G167" i="3"/>
  <c r="E167" i="3"/>
  <c r="D167" i="3"/>
  <c r="C167" i="3"/>
  <c r="B167" i="3"/>
  <c r="G166" i="3"/>
  <c r="E166" i="3"/>
  <c r="D166" i="3"/>
  <c r="C166" i="3"/>
  <c r="B166" i="3"/>
  <c r="G165" i="3"/>
  <c r="E165" i="3"/>
  <c r="D165" i="3"/>
  <c r="C165" i="3"/>
  <c r="B165" i="3"/>
  <c r="G164" i="3"/>
  <c r="E164" i="3"/>
  <c r="D164" i="3"/>
  <c r="C164" i="3"/>
  <c r="B164" i="3"/>
  <c r="G163" i="3"/>
  <c r="E163" i="3"/>
  <c r="D163" i="3"/>
  <c r="C163" i="3"/>
  <c r="B163" i="3"/>
  <c r="G162" i="3"/>
  <c r="E162" i="3"/>
  <c r="D162" i="3"/>
  <c r="C162" i="3"/>
  <c r="B162" i="3"/>
  <c r="G161" i="3"/>
  <c r="E161" i="3"/>
  <c r="D161" i="3"/>
  <c r="C161" i="3"/>
  <c r="B161" i="3"/>
  <c r="G160" i="3"/>
  <c r="E160" i="3"/>
  <c r="D160" i="3"/>
  <c r="C160" i="3"/>
  <c r="B160" i="3"/>
  <c r="G159" i="3"/>
  <c r="E159" i="3"/>
  <c r="D159" i="3"/>
  <c r="C159" i="3"/>
  <c r="B159" i="3"/>
  <c r="G158" i="3"/>
  <c r="E158" i="3"/>
  <c r="D158" i="3"/>
  <c r="C158" i="3"/>
  <c r="B158" i="3"/>
  <c r="G157" i="3"/>
  <c r="E157" i="3"/>
  <c r="D157" i="3"/>
  <c r="C157" i="3"/>
  <c r="B157" i="3"/>
  <c r="G156" i="3"/>
  <c r="E156" i="3"/>
  <c r="D156" i="3"/>
  <c r="C156" i="3"/>
  <c r="B156" i="3"/>
  <c r="G155" i="3"/>
  <c r="E155" i="3"/>
  <c r="D155" i="3"/>
  <c r="C155" i="3"/>
  <c r="B155" i="3"/>
  <c r="G154" i="3"/>
  <c r="E154" i="3"/>
  <c r="D154" i="3"/>
  <c r="C154" i="3"/>
  <c r="B154" i="3"/>
  <c r="G153" i="3"/>
  <c r="E153" i="3"/>
  <c r="D153" i="3"/>
  <c r="C153" i="3"/>
  <c r="B153" i="3"/>
  <c r="G152" i="3"/>
  <c r="E152" i="3"/>
  <c r="D152" i="3"/>
  <c r="C152" i="3"/>
  <c r="B152" i="3"/>
  <c r="G151" i="3"/>
  <c r="E151" i="3"/>
  <c r="D151" i="3"/>
  <c r="C151" i="3"/>
  <c r="B151" i="3"/>
  <c r="G150" i="3"/>
  <c r="E150" i="3"/>
  <c r="D150" i="3"/>
  <c r="C150" i="3"/>
  <c r="B150" i="3"/>
  <c r="G149" i="3"/>
  <c r="E149" i="3"/>
  <c r="D149" i="3"/>
  <c r="C149" i="3"/>
  <c r="B149" i="3"/>
  <c r="G148" i="3"/>
  <c r="E148" i="3"/>
  <c r="D148" i="3"/>
  <c r="C148" i="3"/>
  <c r="B148" i="3"/>
  <c r="G147" i="3"/>
  <c r="E147" i="3"/>
  <c r="D147" i="3"/>
  <c r="C147" i="3"/>
  <c r="B147" i="3"/>
  <c r="G146" i="3"/>
  <c r="E146" i="3"/>
  <c r="D146" i="3"/>
  <c r="C146" i="3"/>
  <c r="B146" i="3"/>
  <c r="G145" i="3"/>
  <c r="E145" i="3"/>
  <c r="D145" i="3"/>
  <c r="C145" i="3"/>
  <c r="B145" i="3"/>
  <c r="G144" i="3"/>
  <c r="E144" i="3"/>
  <c r="D144" i="3"/>
  <c r="C144" i="3"/>
  <c r="B144" i="3"/>
  <c r="G143" i="3"/>
  <c r="E143" i="3"/>
  <c r="D143" i="3"/>
  <c r="C143" i="3"/>
  <c r="B143" i="3"/>
  <c r="G142" i="3"/>
  <c r="E142" i="3"/>
  <c r="D142" i="3"/>
  <c r="C142" i="3"/>
  <c r="B142" i="3"/>
  <c r="G141" i="3"/>
  <c r="E141" i="3"/>
  <c r="D141" i="3"/>
  <c r="C141" i="3"/>
  <c r="B141" i="3"/>
  <c r="G140" i="3"/>
  <c r="E140" i="3"/>
  <c r="D140" i="3"/>
  <c r="C140" i="3"/>
  <c r="B140" i="3"/>
  <c r="G139" i="3"/>
  <c r="E139" i="3"/>
  <c r="D139" i="3"/>
  <c r="C139" i="3"/>
  <c r="B139" i="3"/>
  <c r="G138" i="3"/>
  <c r="E138" i="3"/>
  <c r="D138" i="3"/>
  <c r="C138" i="3"/>
  <c r="B138" i="3"/>
  <c r="G137" i="3"/>
  <c r="E137" i="3"/>
  <c r="D137" i="3"/>
  <c r="C137" i="3"/>
  <c r="B137" i="3"/>
  <c r="G136" i="3"/>
  <c r="E136" i="3"/>
  <c r="D136" i="3"/>
  <c r="C136" i="3"/>
  <c r="B136" i="3"/>
  <c r="G135" i="3"/>
  <c r="E135" i="3"/>
  <c r="D135" i="3"/>
  <c r="C135" i="3"/>
  <c r="B135" i="3"/>
  <c r="G134" i="3"/>
  <c r="E134" i="3"/>
  <c r="D134" i="3"/>
  <c r="C134" i="3"/>
  <c r="B134" i="3"/>
  <c r="G133" i="3"/>
  <c r="E133" i="3"/>
  <c r="D133" i="3"/>
  <c r="C133" i="3"/>
  <c r="B133" i="3"/>
  <c r="G132" i="3"/>
  <c r="E132" i="3"/>
  <c r="D132" i="3"/>
  <c r="C132" i="3"/>
  <c r="B132" i="3"/>
  <c r="G131" i="3"/>
  <c r="E131" i="3"/>
  <c r="D131" i="3"/>
  <c r="C131" i="3"/>
  <c r="B131" i="3"/>
  <c r="G130" i="3"/>
  <c r="E130" i="3"/>
  <c r="D130" i="3"/>
  <c r="C130" i="3"/>
  <c r="B130" i="3"/>
  <c r="G129" i="3"/>
  <c r="E129" i="3"/>
  <c r="D129" i="3"/>
  <c r="C129" i="3"/>
  <c r="B129" i="3"/>
  <c r="G128" i="3"/>
  <c r="E128" i="3"/>
  <c r="D128" i="3"/>
  <c r="C128" i="3"/>
  <c r="B128" i="3"/>
  <c r="G127" i="3"/>
  <c r="E127" i="3"/>
  <c r="D127" i="3"/>
  <c r="C127" i="3"/>
  <c r="B127" i="3"/>
  <c r="G126" i="3"/>
  <c r="E126" i="3"/>
  <c r="D126" i="3"/>
  <c r="C126" i="3"/>
  <c r="B126" i="3"/>
  <c r="G125" i="3"/>
  <c r="E125" i="3"/>
  <c r="D125" i="3"/>
  <c r="C125" i="3"/>
  <c r="B125" i="3"/>
  <c r="G124" i="3"/>
  <c r="E124" i="3"/>
  <c r="D124" i="3"/>
  <c r="C124" i="3"/>
  <c r="B124" i="3"/>
  <c r="G123" i="3"/>
  <c r="E123" i="3"/>
  <c r="D123" i="3"/>
  <c r="C123" i="3"/>
  <c r="B123" i="3"/>
  <c r="G122" i="3"/>
  <c r="E122" i="3"/>
  <c r="D122" i="3"/>
  <c r="C122" i="3"/>
  <c r="B122" i="3"/>
  <c r="G121" i="3"/>
  <c r="E121" i="3"/>
  <c r="D121" i="3"/>
  <c r="C121" i="3"/>
  <c r="B121" i="3"/>
  <c r="G120" i="3"/>
  <c r="E120" i="3"/>
  <c r="D120" i="3"/>
  <c r="C120" i="3"/>
  <c r="B120" i="3"/>
  <c r="G119" i="3"/>
  <c r="E119" i="3"/>
  <c r="D119" i="3"/>
  <c r="C119" i="3"/>
  <c r="B119" i="3"/>
  <c r="G118" i="3"/>
  <c r="E118" i="3"/>
  <c r="D118" i="3"/>
  <c r="C118" i="3"/>
  <c r="B118" i="3"/>
  <c r="G117" i="3"/>
  <c r="E117" i="3"/>
  <c r="D117" i="3"/>
  <c r="C117" i="3"/>
  <c r="B117" i="3"/>
  <c r="G116" i="3"/>
  <c r="E116" i="3"/>
  <c r="D116" i="3"/>
  <c r="C116" i="3"/>
  <c r="B116" i="3"/>
  <c r="G115" i="3"/>
  <c r="E115" i="3"/>
  <c r="D115" i="3"/>
  <c r="C115" i="3"/>
  <c r="B115" i="3"/>
  <c r="G114" i="3"/>
  <c r="E114" i="3"/>
  <c r="D114" i="3"/>
  <c r="C114" i="3"/>
  <c r="B114" i="3"/>
  <c r="G113" i="3"/>
  <c r="E113" i="3"/>
  <c r="D113" i="3"/>
  <c r="C113" i="3"/>
  <c r="B113" i="3"/>
  <c r="G112" i="3"/>
  <c r="E112" i="3"/>
  <c r="D112" i="3"/>
  <c r="C112" i="3"/>
  <c r="B112" i="3"/>
  <c r="G111" i="3"/>
  <c r="E111" i="3"/>
  <c r="D111" i="3"/>
  <c r="C111" i="3"/>
  <c r="B111" i="3"/>
  <c r="G110" i="3"/>
  <c r="E110" i="3"/>
  <c r="D110" i="3"/>
  <c r="C110" i="3"/>
  <c r="B110" i="3"/>
  <c r="G109" i="3"/>
  <c r="E109" i="3"/>
  <c r="D109" i="3"/>
  <c r="C109" i="3"/>
  <c r="B109" i="3"/>
  <c r="G108" i="3"/>
  <c r="E108" i="3"/>
  <c r="D108" i="3"/>
  <c r="C108" i="3"/>
  <c r="B108" i="3"/>
  <c r="G107" i="3"/>
  <c r="E107" i="3"/>
  <c r="D107" i="3"/>
  <c r="C107" i="3"/>
  <c r="B107" i="3"/>
  <c r="G106" i="3"/>
  <c r="E106" i="3"/>
  <c r="D106" i="3"/>
  <c r="C106" i="3"/>
  <c r="B106" i="3"/>
  <c r="G105" i="3"/>
  <c r="E105" i="3"/>
  <c r="D105" i="3"/>
  <c r="C105" i="3"/>
  <c r="B105" i="3"/>
  <c r="G104" i="3"/>
  <c r="E104" i="3"/>
  <c r="D104" i="3"/>
  <c r="C104" i="3"/>
  <c r="B104" i="3"/>
  <c r="G103" i="3"/>
  <c r="E103" i="3"/>
  <c r="D103" i="3"/>
  <c r="C103" i="3"/>
  <c r="B103" i="3"/>
  <c r="G102" i="3"/>
  <c r="E102" i="3"/>
  <c r="D102" i="3"/>
  <c r="C102" i="3"/>
  <c r="B102" i="3"/>
  <c r="G101" i="3"/>
  <c r="E101" i="3"/>
  <c r="D101" i="3"/>
  <c r="C101" i="3"/>
  <c r="B101" i="3"/>
  <c r="G100" i="3"/>
  <c r="E100" i="3"/>
  <c r="D100" i="3"/>
  <c r="C100" i="3"/>
  <c r="B100" i="3"/>
  <c r="G99" i="3"/>
  <c r="E99" i="3"/>
  <c r="D99" i="3"/>
  <c r="C99" i="3"/>
  <c r="B99" i="3"/>
  <c r="G98" i="3"/>
  <c r="E98" i="3"/>
  <c r="D98" i="3"/>
  <c r="C98" i="3"/>
  <c r="B98" i="3"/>
  <c r="G97" i="3"/>
  <c r="E97" i="3"/>
  <c r="D97" i="3"/>
  <c r="C97" i="3"/>
  <c r="B97" i="3"/>
  <c r="G96" i="3"/>
  <c r="E96" i="3"/>
  <c r="D96" i="3"/>
  <c r="C96" i="3"/>
  <c r="B96" i="3"/>
  <c r="G95" i="3"/>
  <c r="E95" i="3"/>
  <c r="D95" i="3"/>
  <c r="C95" i="3"/>
  <c r="B95" i="3"/>
  <c r="G94" i="3"/>
  <c r="E94" i="3"/>
  <c r="D94" i="3"/>
  <c r="C94" i="3"/>
  <c r="B94" i="3"/>
  <c r="E93" i="3"/>
  <c r="D93" i="3"/>
  <c r="C93" i="3"/>
  <c r="B93" i="3"/>
  <c r="S92" i="3"/>
  <c r="R92" i="3"/>
  <c r="Q92" i="3"/>
  <c r="P92" i="3"/>
  <c r="O92" i="3"/>
  <c r="N92" i="3"/>
  <c r="M92" i="3"/>
  <c r="L92" i="3"/>
  <c r="K92" i="3"/>
  <c r="J92" i="3"/>
  <c r="I92" i="3"/>
  <c r="H92" i="3"/>
  <c r="G92" i="3"/>
  <c r="E92" i="3"/>
  <c r="D92" i="3"/>
  <c r="C92" i="3"/>
  <c r="B92" i="3"/>
  <c r="T91" i="3"/>
  <c r="R91" i="3"/>
  <c r="Q91" i="3"/>
  <c r="M91" i="3"/>
  <c r="K91" i="3"/>
  <c r="I91" i="3"/>
  <c r="E91" i="3"/>
  <c r="D91" i="3"/>
  <c r="C91" i="3"/>
  <c r="B91" i="3"/>
  <c r="T90" i="3"/>
  <c r="Q90" i="3"/>
  <c r="P90" i="3"/>
  <c r="M90" i="3"/>
  <c r="K90" i="3"/>
  <c r="I90" i="3"/>
  <c r="E90" i="3"/>
  <c r="D90" i="3"/>
  <c r="C90" i="3"/>
  <c r="B90" i="3"/>
  <c r="T89" i="3"/>
  <c r="Q89" i="3"/>
  <c r="M89" i="3"/>
  <c r="K89" i="3"/>
  <c r="I89" i="3"/>
  <c r="E89" i="3"/>
  <c r="D89" i="3"/>
  <c r="C89" i="3"/>
  <c r="B89" i="3"/>
  <c r="T88" i="3"/>
  <c r="Q88" i="3"/>
  <c r="M88" i="3"/>
  <c r="K88" i="3"/>
  <c r="I88" i="3"/>
  <c r="E88" i="3"/>
  <c r="D88" i="3"/>
  <c r="C88" i="3"/>
  <c r="B88" i="3"/>
  <c r="T87" i="3"/>
  <c r="S87" i="3"/>
  <c r="Q87" i="3"/>
  <c r="P87" i="3"/>
  <c r="M87" i="3"/>
  <c r="K87" i="3"/>
  <c r="I87" i="3"/>
  <c r="E87" i="3"/>
  <c r="D87" i="3"/>
  <c r="C87" i="3"/>
  <c r="B87" i="3"/>
  <c r="T86" i="3"/>
  <c r="Q86" i="3"/>
  <c r="M86" i="3"/>
  <c r="K86" i="3"/>
  <c r="I86" i="3"/>
  <c r="E86" i="3"/>
  <c r="D86" i="3"/>
  <c r="C86" i="3"/>
  <c r="B86" i="3"/>
  <c r="T85" i="3"/>
  <c r="Q85" i="3"/>
  <c r="M85" i="3"/>
  <c r="K85" i="3"/>
  <c r="I85" i="3"/>
  <c r="E85" i="3"/>
  <c r="D85" i="3"/>
  <c r="C85" i="3"/>
  <c r="B85" i="3"/>
  <c r="T84" i="3"/>
  <c r="Q84" i="3"/>
  <c r="M84" i="3"/>
  <c r="K84" i="3"/>
  <c r="I84" i="3"/>
  <c r="E84" i="3"/>
  <c r="D84" i="3"/>
  <c r="C84" i="3"/>
  <c r="B84" i="3"/>
  <c r="T83" i="3"/>
  <c r="Q83" i="3"/>
  <c r="M83" i="3"/>
  <c r="K83" i="3"/>
  <c r="I83" i="3"/>
  <c r="E83" i="3"/>
  <c r="D83" i="3"/>
  <c r="C83" i="3"/>
  <c r="B83" i="3"/>
  <c r="T82" i="3"/>
  <c r="Q82" i="3"/>
  <c r="M82" i="3"/>
  <c r="K82" i="3"/>
  <c r="I82" i="3"/>
  <c r="E82" i="3"/>
  <c r="D82" i="3"/>
  <c r="C82" i="3"/>
  <c r="B82" i="3"/>
  <c r="T81" i="3"/>
  <c r="Q81" i="3"/>
  <c r="M81" i="3"/>
  <c r="K81" i="3"/>
  <c r="I81" i="3"/>
  <c r="E81" i="3"/>
  <c r="D81" i="3"/>
  <c r="C81" i="3"/>
  <c r="B81" i="3"/>
  <c r="T80" i="3"/>
  <c r="Q80" i="3"/>
  <c r="M80" i="3"/>
  <c r="K80" i="3"/>
  <c r="I80" i="3"/>
  <c r="E80" i="3"/>
  <c r="D80" i="3"/>
  <c r="C80" i="3"/>
  <c r="B80" i="3"/>
  <c r="T79" i="3"/>
  <c r="Q79" i="3"/>
  <c r="M79" i="3"/>
  <c r="K79" i="3"/>
  <c r="I79" i="3"/>
  <c r="E79" i="3"/>
  <c r="D79" i="3"/>
  <c r="C79" i="3"/>
  <c r="B79" i="3"/>
  <c r="T78" i="3"/>
  <c r="Q78" i="3"/>
  <c r="M78" i="3"/>
  <c r="K78" i="3"/>
  <c r="I78" i="3"/>
  <c r="E78" i="3"/>
  <c r="D78" i="3"/>
  <c r="C78" i="3"/>
  <c r="B78" i="3"/>
  <c r="T77" i="3"/>
  <c r="Q77" i="3"/>
  <c r="P77" i="3"/>
  <c r="M77" i="3"/>
  <c r="K77" i="3"/>
  <c r="I77" i="3"/>
  <c r="E77" i="3"/>
  <c r="D77" i="3"/>
  <c r="C77" i="3"/>
  <c r="B77" i="3"/>
  <c r="T76" i="3"/>
  <c r="Q76" i="3"/>
  <c r="M76" i="3"/>
  <c r="K76" i="3"/>
  <c r="I76" i="3"/>
  <c r="E76" i="3"/>
  <c r="D76" i="3"/>
  <c r="C76" i="3"/>
  <c r="B76" i="3"/>
  <c r="T75" i="3"/>
  <c r="Q75" i="3"/>
  <c r="M75" i="3"/>
  <c r="K75" i="3"/>
  <c r="I75" i="3"/>
  <c r="E75" i="3"/>
  <c r="D75" i="3"/>
  <c r="C75" i="3"/>
  <c r="B75" i="3"/>
  <c r="T74" i="3"/>
  <c r="Q74" i="3"/>
  <c r="M74" i="3"/>
  <c r="K74" i="3"/>
  <c r="I74" i="3"/>
  <c r="E74" i="3"/>
  <c r="D74" i="3"/>
  <c r="C74" i="3"/>
  <c r="B74" i="3"/>
  <c r="T73" i="3"/>
  <c r="Q73" i="3"/>
  <c r="M73" i="3"/>
  <c r="K73" i="3"/>
  <c r="I73" i="3"/>
  <c r="E73" i="3"/>
  <c r="D73" i="3"/>
  <c r="C73" i="3"/>
  <c r="B73" i="3"/>
  <c r="T72" i="3"/>
  <c r="Q72" i="3"/>
  <c r="M72" i="3"/>
  <c r="K72" i="3"/>
  <c r="I72" i="3"/>
  <c r="E72" i="3"/>
  <c r="D72" i="3"/>
  <c r="C72" i="3"/>
  <c r="B72" i="3"/>
  <c r="T71" i="3"/>
  <c r="Q71" i="3"/>
  <c r="M71" i="3"/>
  <c r="K71" i="3"/>
  <c r="I71" i="3"/>
  <c r="E71" i="3"/>
  <c r="D71" i="3"/>
  <c r="C71" i="3"/>
  <c r="B71" i="3"/>
  <c r="T70" i="3"/>
  <c r="Q70" i="3"/>
  <c r="M70" i="3"/>
  <c r="K70" i="3"/>
  <c r="I70" i="3"/>
  <c r="E70" i="3"/>
  <c r="D70" i="3"/>
  <c r="C70" i="3"/>
  <c r="B70" i="3"/>
  <c r="T69" i="3"/>
  <c r="Q69" i="3"/>
  <c r="M69" i="3"/>
  <c r="K69" i="3"/>
  <c r="I69" i="3"/>
  <c r="E69" i="3"/>
  <c r="D69" i="3"/>
  <c r="C69" i="3"/>
  <c r="B69" i="3"/>
  <c r="T68" i="3"/>
  <c r="Q68" i="3"/>
  <c r="M68" i="3"/>
  <c r="K68" i="3"/>
  <c r="I68" i="3"/>
  <c r="E68" i="3"/>
  <c r="D68" i="3"/>
  <c r="C68" i="3"/>
  <c r="B68" i="3"/>
  <c r="T67" i="3"/>
  <c r="Q67" i="3"/>
  <c r="M67" i="3"/>
  <c r="K67" i="3"/>
  <c r="I67" i="3"/>
  <c r="E67" i="3"/>
  <c r="D67" i="3"/>
  <c r="C67" i="3"/>
  <c r="B67" i="3"/>
  <c r="T66" i="3"/>
  <c r="Q66" i="3"/>
  <c r="M66" i="3"/>
  <c r="K66" i="3"/>
  <c r="I66" i="3"/>
  <c r="E66" i="3"/>
  <c r="D66" i="3"/>
  <c r="C66" i="3"/>
  <c r="B66" i="3"/>
  <c r="T65" i="3"/>
  <c r="Q65" i="3"/>
  <c r="M65" i="3"/>
  <c r="K65" i="3"/>
  <c r="I65" i="3"/>
  <c r="E65" i="3"/>
  <c r="D65" i="3"/>
  <c r="C65" i="3"/>
  <c r="B65" i="3"/>
  <c r="T64" i="3"/>
  <c r="Q64" i="3"/>
  <c r="M64" i="3"/>
  <c r="K64" i="3"/>
  <c r="I64" i="3"/>
  <c r="E64" i="3"/>
  <c r="D64" i="3"/>
  <c r="C64" i="3"/>
  <c r="B64" i="3"/>
  <c r="T63" i="3"/>
  <c r="Q63" i="3"/>
  <c r="M63" i="3"/>
  <c r="K63" i="3"/>
  <c r="I63" i="3"/>
  <c r="E63" i="3"/>
  <c r="D63" i="3"/>
  <c r="C63" i="3"/>
  <c r="B63" i="3"/>
  <c r="T62" i="3"/>
  <c r="M62" i="3"/>
  <c r="K62" i="3"/>
  <c r="I62" i="3"/>
  <c r="E62" i="3"/>
  <c r="D62" i="3"/>
  <c r="C62" i="3"/>
  <c r="B62" i="3"/>
  <c r="T61" i="3"/>
  <c r="Q61" i="3"/>
  <c r="M61" i="3"/>
  <c r="K61" i="3"/>
  <c r="I61"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E12" i="3"/>
  <c r="D12" i="3"/>
  <c r="C12" i="3"/>
  <c r="B12" i="3"/>
  <c r="E11" i="3"/>
  <c r="D11" i="3"/>
  <c r="C11" i="3"/>
  <c r="B11" i="3"/>
  <c r="E10" i="3"/>
  <c r="D10" i="3"/>
  <c r="C10" i="3"/>
  <c r="B10" i="3"/>
  <c r="E9" i="3"/>
  <c r="D9" i="3"/>
  <c r="C9" i="3"/>
  <c r="B9" i="3"/>
  <c r="E8" i="3"/>
  <c r="D8" i="3"/>
  <c r="C8" i="3"/>
  <c r="B8" i="3"/>
  <c r="E7" i="3"/>
  <c r="D7" i="3"/>
  <c r="C7" i="3"/>
  <c r="B7" i="3"/>
  <c r="E6" i="3"/>
  <c r="D6" i="3"/>
  <c r="C6" i="3"/>
  <c r="B6" i="3"/>
  <c r="E5" i="3"/>
  <c r="D5" i="3"/>
  <c r="C5" i="3"/>
  <c r="B5" i="3"/>
  <c r="E4" i="3"/>
  <c r="D4" i="3"/>
  <c r="C4" i="3"/>
  <c r="B4" i="3"/>
  <c r="E3" i="3"/>
  <c r="D3" i="3"/>
  <c r="C3" i="3"/>
  <c r="B3" i="3"/>
  <c r="E2" i="3"/>
  <c r="D2" i="3"/>
  <c r="C2" i="3"/>
  <c r="B2" i="3"/>
  <c r="T1" i="3"/>
  <c r="S1" i="3"/>
  <c r="R1" i="3"/>
  <c r="Q1" i="3"/>
  <c r="P1" i="3"/>
  <c r="O1" i="3"/>
  <c r="N1" i="3"/>
  <c r="M1" i="3"/>
  <c r="L1" i="3"/>
  <c r="K1" i="3"/>
  <c r="J1" i="3"/>
  <c r="I1" i="3"/>
  <c r="H1" i="3"/>
  <c r="G1" i="3"/>
  <c r="P35" i="2"/>
  <c r="G35" i="2"/>
  <c r="E35" i="2"/>
  <c r="P34" i="2"/>
  <c r="I34" i="2"/>
  <c r="G34" i="2"/>
  <c r="E34" i="2"/>
  <c r="P91" i="3"/>
  <c r="L91" i="3"/>
  <c r="N32" i="2"/>
  <c r="R90" i="3" s="1"/>
  <c r="L32" i="2"/>
  <c r="H32" i="2"/>
  <c r="L90" i="3" s="1"/>
  <c r="N31" i="2"/>
  <c r="R89" i="3" s="1"/>
  <c r="L31" i="2"/>
  <c r="P89" i="3" s="1"/>
  <c r="H31" i="2"/>
  <c r="L89" i="3" s="1"/>
  <c r="N30" i="2"/>
  <c r="R88" i="3" s="1"/>
  <c r="L30" i="2"/>
  <c r="P88" i="3" s="1"/>
  <c r="H30" i="2"/>
  <c r="L88" i="3" s="1"/>
  <c r="N29" i="2"/>
  <c r="R87" i="3" s="1"/>
  <c r="L29" i="2"/>
  <c r="H29" i="2"/>
  <c r="L87" i="3" s="1"/>
  <c r="N28" i="2"/>
  <c r="R86" i="3" s="1"/>
  <c r="L28" i="2"/>
  <c r="P86" i="3" s="1"/>
  <c r="H28" i="2"/>
  <c r="L86" i="3" s="1"/>
  <c r="N27" i="2"/>
  <c r="R85" i="3" s="1"/>
  <c r="L27" i="2"/>
  <c r="P85" i="3" s="1"/>
  <c r="H27" i="2"/>
  <c r="L85" i="3" s="1"/>
  <c r="N26" i="2"/>
  <c r="R84" i="3" s="1"/>
  <c r="L26" i="2"/>
  <c r="P84" i="3" s="1"/>
  <c r="H26" i="2"/>
  <c r="L84" i="3" s="1"/>
  <c r="N25" i="2"/>
  <c r="R83" i="3" s="1"/>
  <c r="L25" i="2"/>
  <c r="P83" i="3" s="1"/>
  <c r="H25" i="2"/>
  <c r="L83" i="3" s="1"/>
  <c r="N24" i="2"/>
  <c r="R82" i="3" s="1"/>
  <c r="L24" i="2"/>
  <c r="P82" i="3" s="1"/>
  <c r="H24" i="2"/>
  <c r="L82" i="3" s="1"/>
  <c r="N23" i="2"/>
  <c r="R81" i="3" s="1"/>
  <c r="L23" i="2"/>
  <c r="P81" i="3" s="1"/>
  <c r="H23" i="2"/>
  <c r="L81" i="3" s="1"/>
  <c r="N22" i="2"/>
  <c r="R80" i="3" s="1"/>
  <c r="L22" i="2"/>
  <c r="P80" i="3" s="1"/>
  <c r="H22" i="2"/>
  <c r="L80" i="3" s="1"/>
  <c r="N21" i="2"/>
  <c r="R79" i="3" s="1"/>
  <c r="L21" i="2"/>
  <c r="P79" i="3" s="1"/>
  <c r="H21" i="2"/>
  <c r="L79" i="3" s="1"/>
  <c r="N20" i="2"/>
  <c r="R78" i="3" s="1"/>
  <c r="L20" i="2"/>
  <c r="P78" i="3" s="1"/>
  <c r="H20" i="2"/>
  <c r="L78" i="3" s="1"/>
  <c r="N19" i="2"/>
  <c r="R77" i="3" s="1"/>
  <c r="L19" i="2"/>
  <c r="H19" i="2"/>
  <c r="L77" i="3" s="1"/>
  <c r="N18" i="2"/>
  <c r="R76" i="3" s="1"/>
  <c r="L18" i="2"/>
  <c r="P76" i="3" s="1"/>
  <c r="H18" i="2"/>
  <c r="L76" i="3" s="1"/>
  <c r="N17" i="2"/>
  <c r="R75" i="3" s="1"/>
  <c r="L17" i="2"/>
  <c r="P75" i="3" s="1"/>
  <c r="H17" i="2"/>
  <c r="L75" i="3" s="1"/>
  <c r="N16" i="2"/>
  <c r="R74" i="3" s="1"/>
  <c r="L16" i="2"/>
  <c r="P74" i="3" s="1"/>
  <c r="H16" i="2"/>
  <c r="L74" i="3" s="1"/>
  <c r="N15" i="2"/>
  <c r="R73" i="3" s="1"/>
  <c r="L15" i="2"/>
  <c r="P73" i="3" s="1"/>
  <c r="H15" i="2"/>
  <c r="L73" i="3" s="1"/>
  <c r="N14" i="2"/>
  <c r="R72" i="3" s="1"/>
  <c r="L14" i="2"/>
  <c r="P72" i="3" s="1"/>
  <c r="H14" i="2"/>
  <c r="L72" i="3" s="1"/>
  <c r="N13" i="2"/>
  <c r="R71" i="3" s="1"/>
  <c r="L13" i="2"/>
  <c r="P71" i="3" s="1"/>
  <c r="H13" i="2"/>
  <c r="L71" i="3" s="1"/>
  <c r="N12" i="2"/>
  <c r="R70" i="3" s="1"/>
  <c r="L12" i="2"/>
  <c r="P70" i="3" s="1"/>
  <c r="H12" i="2"/>
  <c r="L70" i="3" s="1"/>
  <c r="N11" i="2"/>
  <c r="R69" i="3" s="1"/>
  <c r="L11" i="2"/>
  <c r="P69" i="3" s="1"/>
  <c r="H11" i="2"/>
  <c r="L69" i="3" s="1"/>
  <c r="N10" i="2"/>
  <c r="R68" i="3" s="1"/>
  <c r="L10" i="2"/>
  <c r="P68" i="3" s="1"/>
  <c r="H10" i="2"/>
  <c r="L68" i="3" s="1"/>
  <c r="N9" i="2"/>
  <c r="R67" i="3" s="1"/>
  <c r="L9" i="2"/>
  <c r="P67" i="3" s="1"/>
  <c r="H9" i="2"/>
  <c r="L67" i="3" s="1"/>
  <c r="N8" i="2"/>
  <c r="R66" i="3" s="1"/>
  <c r="L8" i="2"/>
  <c r="P66" i="3" s="1"/>
  <c r="H8" i="2"/>
  <c r="L66" i="3" s="1"/>
  <c r="N7" i="2"/>
  <c r="R65" i="3" s="1"/>
  <c r="L7" i="2"/>
  <c r="P65" i="3" s="1"/>
  <c r="H7" i="2"/>
  <c r="L65" i="3" s="1"/>
  <c r="N6" i="2"/>
  <c r="R64" i="3" s="1"/>
  <c r="L6" i="2"/>
  <c r="P64" i="3" s="1"/>
  <c r="H6" i="2"/>
  <c r="L64" i="3" s="1"/>
  <c r="N5" i="2"/>
  <c r="R63" i="3" s="1"/>
  <c r="L5" i="2"/>
  <c r="P63" i="3" s="1"/>
  <c r="H5" i="2"/>
  <c r="L63" i="3" s="1"/>
  <c r="N4" i="2"/>
  <c r="R62" i="3" s="1"/>
  <c r="L4" i="2"/>
  <c r="P62" i="3" s="1"/>
  <c r="H4" i="2"/>
  <c r="L62" i="3" s="1"/>
  <c r="N3" i="2"/>
  <c r="L3" i="2"/>
  <c r="P61" i="3" s="1"/>
  <c r="H3" i="2"/>
  <c r="L61" i="3" s="1"/>
  <c r="B1" i="2"/>
  <c r="H21" i="1" s="1"/>
  <c r="C29" i="2" s="1"/>
  <c r="B21" i="1"/>
  <c r="H11" i="1"/>
  <c r="H14" i="1" s="1"/>
  <c r="H16" i="1" s="1"/>
  <c r="B32" i="1" s="1"/>
  <c r="B11" i="1"/>
  <c r="B14" i="1" s="1"/>
  <c r="B24" i="1" s="1"/>
  <c r="E9" i="1"/>
  <c r="E14" i="1" s="1"/>
  <c r="E8" i="1"/>
  <c r="E7" i="1"/>
  <c r="E6" i="1"/>
  <c r="H13" i="1" l="1"/>
  <c r="H12" i="1" s="1"/>
  <c r="B31" i="1"/>
  <c r="B28" i="1"/>
  <c r="B29" i="1"/>
  <c r="B30" i="1"/>
  <c r="H17" i="1"/>
  <c r="B22" i="1"/>
  <c r="B13" i="1"/>
  <c r="B23" i="1" s="1"/>
  <c r="Q62" i="3"/>
  <c r="M34" i="2"/>
  <c r="L34" i="2"/>
  <c r="H24" i="1"/>
  <c r="F32" i="2" s="1"/>
  <c r="J90" i="3" s="1"/>
  <c r="C30" i="2"/>
  <c r="O29" i="2" s="1"/>
  <c r="S88" i="3" s="1"/>
  <c r="C19" i="2"/>
  <c r="K19" i="2" s="1"/>
  <c r="O77" i="3" s="1"/>
  <c r="H22" i="1"/>
  <c r="D15" i="2" s="1"/>
  <c r="H73" i="3" s="1"/>
  <c r="C10" i="2"/>
  <c r="K10" i="2" s="1"/>
  <c r="O68" i="3" s="1"/>
  <c r="H23" i="1"/>
  <c r="C21" i="2"/>
  <c r="O21" i="2" s="1"/>
  <c r="S79" i="3" s="1"/>
  <c r="L61" i="5"/>
  <c r="C61" i="5" s="1"/>
  <c r="K29" i="2"/>
  <c r="O87" i="3" s="1"/>
  <c r="G87" i="3"/>
  <c r="E13" i="1"/>
  <c r="E11" i="1" s="1"/>
  <c r="E16" i="1" s="1"/>
  <c r="E15" i="1" s="1"/>
  <c r="C32" i="2"/>
  <c r="C22" i="2"/>
  <c r="C12" i="2"/>
  <c r="C13" i="2"/>
  <c r="C17" i="2"/>
  <c r="C28" i="2"/>
  <c r="C18" i="2"/>
  <c r="C7" i="2"/>
  <c r="C5" i="2"/>
  <c r="C4" i="2"/>
  <c r="C3" i="2"/>
  <c r="C23" i="2"/>
  <c r="C24" i="2"/>
  <c r="C14" i="2"/>
  <c r="C25" i="2"/>
  <c r="C15" i="2"/>
  <c r="C27" i="2"/>
  <c r="C26" i="2"/>
  <c r="C16" i="2"/>
  <c r="C8" i="2"/>
  <c r="C6" i="2"/>
  <c r="C9" i="2"/>
  <c r="C20" i="2"/>
  <c r="C11" i="2"/>
  <c r="C31" i="2"/>
  <c r="H34" i="2"/>
  <c r="R61" i="3"/>
  <c r="N34" i="2"/>
  <c r="B15" i="1"/>
  <c r="H15" i="1"/>
  <c r="B16" i="1"/>
  <c r="B17" i="1" s="1"/>
  <c r="G77" i="3" l="1"/>
  <c r="O19" i="2"/>
  <c r="S77" i="3" s="1"/>
  <c r="B33" i="1"/>
  <c r="K21" i="2"/>
  <c r="O79" i="3" s="1"/>
  <c r="B12" i="1"/>
  <c r="G79" i="3"/>
  <c r="G88" i="3"/>
  <c r="K30" i="2"/>
  <c r="O88" i="3" s="1"/>
  <c r="D24" i="2"/>
  <c r="H82" i="3" s="1"/>
  <c r="F12" i="2"/>
  <c r="J70" i="3" s="1"/>
  <c r="F18" i="2"/>
  <c r="J76" i="3" s="1"/>
  <c r="F20" i="2"/>
  <c r="J78" i="3" s="1"/>
  <c r="F7" i="2"/>
  <c r="J65" i="3" s="1"/>
  <c r="F26" i="2"/>
  <c r="J84" i="3" s="1"/>
  <c r="D25" i="2"/>
  <c r="H83" i="3" s="1"/>
  <c r="F24" i="2"/>
  <c r="J82" i="3" s="1"/>
  <c r="F8" i="2"/>
  <c r="J66" i="3" s="1"/>
  <c r="F30" i="2"/>
  <c r="J88" i="3" s="1"/>
  <c r="F21" i="2"/>
  <c r="J79" i="3" s="1"/>
  <c r="F10" i="2"/>
  <c r="J68" i="3" s="1"/>
  <c r="F19" i="2"/>
  <c r="J77" i="3" s="1"/>
  <c r="F14" i="2"/>
  <c r="J72" i="3" s="1"/>
  <c r="F23" i="2"/>
  <c r="J81" i="3" s="1"/>
  <c r="F29" i="2"/>
  <c r="J87" i="3" s="1"/>
  <c r="F4" i="2"/>
  <c r="J62" i="3" s="1"/>
  <c r="F17" i="2"/>
  <c r="J75" i="3" s="1"/>
  <c r="D3" i="2"/>
  <c r="H61" i="3" s="1"/>
  <c r="F13" i="2"/>
  <c r="J71" i="3" s="1"/>
  <c r="F25" i="2"/>
  <c r="J83" i="3" s="1"/>
  <c r="F28" i="2"/>
  <c r="J86" i="3" s="1"/>
  <c r="F9" i="2"/>
  <c r="J67" i="3" s="1"/>
  <c r="F15" i="2"/>
  <c r="J73" i="3" s="1"/>
  <c r="F11" i="2"/>
  <c r="J69" i="3" s="1"/>
  <c r="J91" i="3"/>
  <c r="F3" i="2"/>
  <c r="J61" i="3" s="1"/>
  <c r="F5" i="2"/>
  <c r="J63" i="3" s="1"/>
  <c r="F27" i="2"/>
  <c r="J85" i="3" s="1"/>
  <c r="D4" i="2"/>
  <c r="H62" i="3" s="1"/>
  <c r="F6" i="2"/>
  <c r="J64" i="3" s="1"/>
  <c r="F16" i="2"/>
  <c r="J74" i="3" s="1"/>
  <c r="D5" i="2"/>
  <c r="H63" i="3" s="1"/>
  <c r="F22" i="2"/>
  <c r="J80" i="3" s="1"/>
  <c r="F31" i="2"/>
  <c r="J89" i="3" s="1"/>
  <c r="D6" i="2"/>
  <c r="H64" i="3" s="1"/>
  <c r="D23" i="2"/>
  <c r="H81" i="3" s="1"/>
  <c r="O30" i="2"/>
  <c r="D17" i="2"/>
  <c r="H75" i="3" s="1"/>
  <c r="D26" i="2"/>
  <c r="H84" i="3" s="1"/>
  <c r="H91" i="3"/>
  <c r="D9" i="2"/>
  <c r="H67" i="3" s="1"/>
  <c r="D19" i="2"/>
  <c r="H77" i="3" s="1"/>
  <c r="D11" i="2"/>
  <c r="H69" i="3" s="1"/>
  <c r="D12" i="2"/>
  <c r="H70" i="3" s="1"/>
  <c r="O10" i="2"/>
  <c r="S68" i="3" s="1"/>
  <c r="D14" i="2"/>
  <c r="H72" i="3" s="1"/>
  <c r="D21" i="2"/>
  <c r="H79" i="3" s="1"/>
  <c r="D29" i="2"/>
  <c r="H87" i="3" s="1"/>
  <c r="D16" i="2"/>
  <c r="H74" i="3" s="1"/>
  <c r="D20" i="2"/>
  <c r="H78" i="3" s="1"/>
  <c r="D27" i="2"/>
  <c r="H85" i="3" s="1"/>
  <c r="D32" i="2"/>
  <c r="H90" i="3" s="1"/>
  <c r="D22" i="2"/>
  <c r="H80" i="3" s="1"/>
  <c r="G68" i="3"/>
  <c r="D7" i="2"/>
  <c r="H65" i="3" s="1"/>
  <c r="D18" i="2"/>
  <c r="H76" i="3" s="1"/>
  <c r="D30" i="2"/>
  <c r="H88" i="3" s="1"/>
  <c r="D31" i="2"/>
  <c r="H89" i="3" s="1"/>
  <c r="D8" i="2"/>
  <c r="H66" i="3" s="1"/>
  <c r="D10" i="2"/>
  <c r="H68" i="3" s="1"/>
  <c r="D28" i="2"/>
  <c r="H86" i="3" s="1"/>
  <c r="D13" i="2"/>
  <c r="H71" i="3" s="1"/>
  <c r="G89" i="3"/>
  <c r="K31" i="2"/>
  <c r="O89" i="3" s="1"/>
  <c r="O31" i="2"/>
  <c r="S89" i="3" s="1"/>
  <c r="G84" i="3"/>
  <c r="K26" i="2"/>
  <c r="O84" i="3" s="1"/>
  <c r="O26" i="2"/>
  <c r="S84" i="3" s="1"/>
  <c r="K5" i="2"/>
  <c r="O63" i="3" s="1"/>
  <c r="G63" i="3"/>
  <c r="O5" i="2"/>
  <c r="S63" i="3" s="1"/>
  <c r="K27" i="2"/>
  <c r="O85" i="3" s="1"/>
  <c r="G85" i="3"/>
  <c r="O27" i="2"/>
  <c r="S85" i="3" s="1"/>
  <c r="K7" i="2"/>
  <c r="O65" i="3" s="1"/>
  <c r="G65" i="3"/>
  <c r="O7" i="2"/>
  <c r="S65" i="3" s="1"/>
  <c r="G64" i="3"/>
  <c r="K6" i="2"/>
  <c r="O64" i="3" s="1"/>
  <c r="O6" i="2"/>
  <c r="S64" i="3" s="1"/>
  <c r="O91" i="3"/>
  <c r="G91" i="3"/>
  <c r="S91" i="3"/>
  <c r="K22" i="2"/>
  <c r="O80" i="3" s="1"/>
  <c r="O22" i="2"/>
  <c r="S80" i="3" s="1"/>
  <c r="G80" i="3"/>
  <c r="K8" i="2"/>
  <c r="O66" i="3" s="1"/>
  <c r="G66" i="3"/>
  <c r="O8" i="2"/>
  <c r="S66" i="3" s="1"/>
  <c r="K3" i="2"/>
  <c r="G61" i="3"/>
  <c r="C34" i="2"/>
  <c r="O3" i="2"/>
  <c r="K32" i="2"/>
  <c r="O90" i="3" s="1"/>
  <c r="O32" i="2"/>
  <c r="S90" i="3" s="1"/>
  <c r="G90" i="3"/>
  <c r="G74" i="3"/>
  <c r="K16" i="2"/>
  <c r="O74" i="3" s="1"/>
  <c r="O16" i="2"/>
  <c r="S74" i="3" s="1"/>
  <c r="K4" i="2"/>
  <c r="O62" i="3" s="1"/>
  <c r="G62" i="3"/>
  <c r="O4" i="2"/>
  <c r="S62" i="3" s="1"/>
  <c r="G69" i="3"/>
  <c r="K11" i="2"/>
  <c r="O69" i="3" s="1"/>
  <c r="O11" i="2"/>
  <c r="S69" i="3" s="1"/>
  <c r="K15" i="2"/>
  <c r="O73" i="3" s="1"/>
  <c r="G73" i="3"/>
  <c r="O15" i="2"/>
  <c r="S73" i="3" s="1"/>
  <c r="K18" i="2"/>
  <c r="O76" i="3" s="1"/>
  <c r="G76" i="3"/>
  <c r="O18" i="2"/>
  <c r="S76" i="3" s="1"/>
  <c r="E12" i="1"/>
  <c r="E17" i="1"/>
  <c r="K25" i="2"/>
  <c r="O83" i="3" s="1"/>
  <c r="O25" i="2"/>
  <c r="S83" i="3" s="1"/>
  <c r="G83" i="3"/>
  <c r="J26" i="2"/>
  <c r="N84" i="3" s="1"/>
  <c r="J16" i="2"/>
  <c r="N74" i="3" s="1"/>
  <c r="J17" i="2"/>
  <c r="N75" i="3" s="1"/>
  <c r="J19" i="2"/>
  <c r="N77" i="3" s="1"/>
  <c r="J21" i="2"/>
  <c r="N79" i="3" s="1"/>
  <c r="J32" i="2"/>
  <c r="N90" i="3" s="1"/>
  <c r="J22" i="2"/>
  <c r="N80" i="3" s="1"/>
  <c r="J27" i="2"/>
  <c r="N85" i="3" s="1"/>
  <c r="J28" i="2"/>
  <c r="N86" i="3" s="1"/>
  <c r="J18" i="2"/>
  <c r="N76" i="3" s="1"/>
  <c r="J8" i="2"/>
  <c r="N66" i="3" s="1"/>
  <c r="J7" i="2"/>
  <c r="N65" i="3" s="1"/>
  <c r="J6" i="2"/>
  <c r="N64" i="3" s="1"/>
  <c r="J5" i="2"/>
  <c r="N63" i="3" s="1"/>
  <c r="J4" i="2"/>
  <c r="N62" i="3" s="1"/>
  <c r="J3" i="2"/>
  <c r="J29" i="2"/>
  <c r="N87" i="3" s="1"/>
  <c r="J9" i="2"/>
  <c r="N67" i="3" s="1"/>
  <c r="J31" i="2"/>
  <c r="N89" i="3" s="1"/>
  <c r="J11" i="2"/>
  <c r="N69" i="3" s="1"/>
  <c r="J30" i="2"/>
  <c r="N88" i="3" s="1"/>
  <c r="J20" i="2"/>
  <c r="N78" i="3" s="1"/>
  <c r="J10" i="2"/>
  <c r="N68" i="3" s="1"/>
  <c r="J12" i="2"/>
  <c r="N70" i="3" s="1"/>
  <c r="J23" i="2"/>
  <c r="N81" i="3" s="1"/>
  <c r="J14" i="2"/>
  <c r="N72" i="3" s="1"/>
  <c r="N91" i="3"/>
  <c r="J24" i="2"/>
  <c r="N82" i="3" s="1"/>
  <c r="J15" i="2"/>
  <c r="N73" i="3" s="1"/>
  <c r="J13" i="2"/>
  <c r="N71" i="3" s="1"/>
  <c r="J25" i="2"/>
  <c r="N83" i="3" s="1"/>
  <c r="K20" i="2"/>
  <c r="O78" i="3" s="1"/>
  <c r="G78" i="3"/>
  <c r="O20" i="2"/>
  <c r="S78" i="3" s="1"/>
  <c r="K28" i="2"/>
  <c r="O86" i="3" s="1"/>
  <c r="G86" i="3"/>
  <c r="O28" i="2"/>
  <c r="S86" i="3" s="1"/>
  <c r="K9" i="2"/>
  <c r="O67" i="3" s="1"/>
  <c r="G67" i="3"/>
  <c r="O9" i="2"/>
  <c r="S67" i="3" s="1"/>
  <c r="K17" i="2"/>
  <c r="O75" i="3" s="1"/>
  <c r="G75" i="3"/>
  <c r="O17" i="2"/>
  <c r="S75" i="3" s="1"/>
  <c r="K13" i="2"/>
  <c r="O71" i="3" s="1"/>
  <c r="G71" i="3"/>
  <c r="O13" i="2"/>
  <c r="S71" i="3" s="1"/>
  <c r="K14" i="2"/>
  <c r="O72" i="3" s="1"/>
  <c r="O14" i="2"/>
  <c r="S72" i="3" s="1"/>
  <c r="G72" i="3"/>
  <c r="K24" i="2"/>
  <c r="O82" i="3" s="1"/>
  <c r="O24" i="2"/>
  <c r="S82" i="3" s="1"/>
  <c r="G82" i="3"/>
  <c r="K23" i="2"/>
  <c r="O81" i="3" s="1"/>
  <c r="G81" i="3"/>
  <c r="O23" i="2"/>
  <c r="S81" i="3" s="1"/>
  <c r="K12" i="2"/>
  <c r="O70" i="3" s="1"/>
  <c r="O12" i="2"/>
  <c r="S70" i="3" s="1"/>
  <c r="G70" i="3"/>
  <c r="F34" i="2" l="1"/>
  <c r="D35" i="2"/>
  <c r="D34" i="2"/>
  <c r="O61" i="3"/>
  <c r="K34" i="2"/>
  <c r="N61" i="3"/>
  <c r="J34" i="2"/>
  <c r="S61" i="3"/>
  <c r="O3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F19" authorId="0" shapeId="0" xr:uid="{00000000-0006-0000-0300-000001000000}">
      <text>
        <r>
          <rPr>
            <sz val="10"/>
            <color rgb="FF000000"/>
            <rFont val="Arial"/>
            <scheme val="minor"/>
          </rPr>
          <t>SAMPLING_NOTE displays whether Google has sampled the results (only relevant for Google Analytics queries)
AVOID_SAMPLING tries to avoid Google's sampling, will slow down data fetching significantly (only relevant for Google Analytics queries)
NO_DIMENSIONS splits by the specified dimensions but doesn't display them
COMBINE_DIMENSIONS concatenates dimension values when multiple dimensions have been specified
SUM_ALL when specifying multiple profile/account IDs, this setting will sum all results together
INCLUDE_HEADERS will include headers in the data
NO_HEADERS won't include headers in the data
	-Special settings for the query, possible values include</t>
        </r>
      </text>
    </comment>
    <comment ref="AU19" authorId="0" shapeId="0" xr:uid="{00000000-0006-0000-0300-000002000000}">
      <text>
        <r>
          <rPr>
            <sz val="10"/>
            <color rgb="FF000000"/>
            <rFont val="Arial"/>
            <scheme val="minor"/>
          </rPr>
          <t>When the query is refreshed, the add-on will use the credentials of this account, unless it has been logged out, in which case the credentials of the currently logged in account will be used.</t>
        </r>
      </text>
    </comment>
  </commentList>
</comments>
</file>

<file path=xl/sharedStrings.xml><?xml version="1.0" encoding="utf-8"?>
<sst xmlns="http://schemas.openxmlformats.org/spreadsheetml/2006/main" count="1210" uniqueCount="333">
  <si>
    <t xml:space="preserve"> </t>
  </si>
  <si>
    <t>CENÁRIO ATUAL</t>
  </si>
  <si>
    <t>CENÁRIO DESEJADO</t>
  </si>
  <si>
    <t>CENÁRIO IDEAL</t>
  </si>
  <si>
    <t>VALOR INVESTIMENTO ATUAL</t>
  </si>
  <si>
    <t>FATURAMENTO DESEJADO</t>
  </si>
  <si>
    <t>VERBA MENSAL</t>
  </si>
  <si>
    <t>CPS ATUAL</t>
  </si>
  <si>
    <t>CPS IDEAL</t>
  </si>
  <si>
    <t>TICKET MÉDIO ATUAL</t>
  </si>
  <si>
    <t>T.M IDEAL</t>
  </si>
  <si>
    <t>TX CONVERSÃO ATUAL</t>
  </si>
  <si>
    <t>TX CONVERSÃO IDEAL</t>
  </si>
  <si>
    <t>% DE PAGAMENTO ATUAL</t>
  </si>
  <si>
    <t>APROVAÇÃO PGTO</t>
  </si>
  <si>
    <t>VISITAS ATUAIS</t>
  </si>
  <si>
    <t>VISITAS IDEAIS</t>
  </si>
  <si>
    <t>CPA ATUAL</t>
  </si>
  <si>
    <t>CPA IDEAL</t>
  </si>
  <si>
    <t>PEDIDOS / MÊS ATUAL</t>
  </si>
  <si>
    <t>PEDIDOS / MÊS IDEAL</t>
  </si>
  <si>
    <t>FATURAMENTO CAPTADO</t>
  </si>
  <si>
    <t>FATURAMENTO BRUTO</t>
  </si>
  <si>
    <t>ROAS BRUTO ATUAL</t>
  </si>
  <si>
    <t>ROAS BRUTO</t>
  </si>
  <si>
    <t>FATURAMENTO REAL</t>
  </si>
  <si>
    <t>INVESTIMENTO NECESSÁRIO</t>
  </si>
  <si>
    <t>ROAS REAL ATUAL</t>
  </si>
  <si>
    <t>ROAS DESEJADO</t>
  </si>
  <si>
    <t>ROAS REAL</t>
  </si>
  <si>
    <t>ATUAL</t>
  </si>
  <si>
    <t>IDEAL</t>
  </si>
  <si>
    <t>INVESTIMENTO DIÁRIO</t>
  </si>
  <si>
    <t>VISITAS DIÁRIAS</t>
  </si>
  <si>
    <t>PEDIDOS DIÁRIOS</t>
  </si>
  <si>
    <t>FATURAMENTO DIÁRIO</t>
  </si>
  <si>
    <t>Total Dias do Mês</t>
  </si>
  <si>
    <t xml:space="preserve">DATA </t>
  </si>
  <si>
    <t>DIA</t>
  </si>
  <si>
    <t>INVESTIMENTO</t>
  </si>
  <si>
    <t>SESSÕES ESPERADAS</t>
  </si>
  <si>
    <t>SESSÕES REALIZADAS</t>
  </si>
  <si>
    <t>RECEITA ESPERADA</t>
  </si>
  <si>
    <t>RECEITA REALIZADA</t>
  </si>
  <si>
    <t>TICKET MÉDIO ESPERADO</t>
  </si>
  <si>
    <t>TICKET MÉDIO REALIZADO</t>
  </si>
  <si>
    <t>ROAS ESPERADO</t>
  </si>
  <si>
    <t>ROAS REALIZADO</t>
  </si>
  <si>
    <t>TAXA DE CONVERSÃO ESPERADA</t>
  </si>
  <si>
    <t>TAXA DE CONVERSÃO REALIZADA</t>
  </si>
  <si>
    <t>CPS ESPERADO</t>
  </si>
  <si>
    <t>CPS REALIZADO</t>
  </si>
  <si>
    <t>TRANSAÇÕES</t>
  </si>
  <si>
    <t>TOTAL</t>
  </si>
  <si>
    <t>Data</t>
  </si>
  <si>
    <t>DATA VALOR</t>
  </si>
  <si>
    <t>Ano</t>
  </si>
  <si>
    <t>Mês</t>
  </si>
  <si>
    <t>Dia</t>
  </si>
  <si>
    <t>Dia da Semana</t>
  </si>
  <si>
    <t>Sábado</t>
  </si>
  <si>
    <t>Domingo</t>
  </si>
  <si>
    <t>Segunda-feira</t>
  </si>
  <si>
    <t>Terça-Feira</t>
  </si>
  <si>
    <t>Quarta-Feira</t>
  </si>
  <si>
    <t>Quinta-Feira</t>
  </si>
  <si>
    <t>Sexta-Feira</t>
  </si>
  <si>
    <t>Supermetrics Queries</t>
  </si>
  <si>
    <t>All the queries created by Supermetrics are stored here, each in its own row.</t>
  </si>
  <si>
    <t>On this sheet you can:</t>
  </si>
  <si>
    <t>1. Modify the parameters of a query. Any changes will be visible when you run a refresh.</t>
  </si>
  <si>
    <t>2. Remove a query by deleting its row</t>
  </si>
  <si>
    <t>America/Sao_Paulo</t>
  </si>
  <si>
    <t>3. Add new queries: type a range address and query parameters, leave the query ID empty. The query will be added when you run a refresh. (Of course, it's much easier to use the sidebar to add new queries.)</t>
  </si>
  <si>
    <t>Queries are stored with the authentication of the original user that created the query. If you want to transfer a query to the currently active Google Sheets user, delete its query ID from column A and run a refresh. For complete instructions on transferring queries, see https://support.supermetrics.com/support/solutions/articles/19000050074-how-can-i-transfer-queries-from-one-user-to-another-</t>
  </si>
  <si>
    <t>Don't delete or rename this sheet. If you delete or rename it, your existing queries can no longer be refreshed. Hiding the sheet is OK. Also, don't delete any rows above row 21.</t>
  </si>
  <si>
    <t>Query ID</t>
  </si>
  <si>
    <t>Sheet name</t>
  </si>
  <si>
    <t>Range address</t>
  </si>
  <si>
    <t>Created</t>
  </si>
  <si>
    <t>Updated</t>
  </si>
  <si>
    <t>Last status</t>
  </si>
  <si>
    <t>Last refresh ID</t>
  </si>
  <si>
    <t>Results contain sampled data</t>
  </si>
  <si>
    <t>Execution time (sec)</t>
  </si>
  <si>
    <t>Object type</t>
  </si>
  <si>
    <t>Linked chart ID</t>
  </si>
  <si>
    <t>Data source</t>
  </si>
  <si>
    <t>Date range type</t>
  </si>
  <si>
    <t>Start date</t>
  </si>
  <si>
    <t>End date</t>
  </si>
  <si>
    <t>Compare to</t>
  </si>
  <si>
    <t>Comparison value type</t>
  </si>
  <si>
    <t>Accounts/views</t>
  </si>
  <si>
    <t>Metrics</t>
  </si>
  <si>
    <t>Dimensions</t>
  </si>
  <si>
    <t>Pivot dimensions</t>
  </si>
  <si>
    <t>Filters</t>
  </si>
  <si>
    <t>Segment ID</t>
  </si>
  <si>
    <t>Sort</t>
  </si>
  <si>
    <t>Max rows</t>
  </si>
  <si>
    <t>Max pivot categories</t>
  </si>
  <si>
    <t>Special settings</t>
  </si>
  <si>
    <t>Other parameters</t>
  </si>
  <si>
    <t>Result type</t>
  </si>
  <si>
    <t>Language/country</t>
  </si>
  <si>
    <t>Translate to</t>
  </si>
  <si>
    <t>SQL</t>
  </si>
  <si>
    <t>Database name</t>
  </si>
  <si>
    <t>Range address (static)</t>
  </si>
  <si>
    <t>Report type</t>
  </si>
  <si>
    <t>Highlight with colour</t>
  </si>
  <si>
    <t>Refresh with user account</t>
  </si>
  <si>
    <t>Returned data</t>
  </si>
  <si>
    <t>paramsID</t>
  </si>
  <si>
    <t>ssID</t>
  </si>
  <si>
    <t>sheetName</t>
  </si>
  <si>
    <t>rangeAddress</t>
  </si>
  <si>
    <t>created</t>
  </si>
  <si>
    <t>updated</t>
  </si>
  <si>
    <t>lastStatus</t>
  </si>
  <si>
    <t>lastqueryID</t>
  </si>
  <si>
    <t>sampled</t>
  </si>
  <si>
    <t>runtime_sec</t>
  </si>
  <si>
    <t>objType</t>
  </si>
  <si>
    <t>linkedChartID</t>
  </si>
  <si>
    <t>dataSource</t>
  </si>
  <si>
    <t>dateRangeType</t>
  </si>
  <si>
    <t>startDateString</t>
  </si>
  <si>
    <t>endDateString</t>
  </si>
  <si>
    <t>comp</t>
  </si>
  <si>
    <t>cvt</t>
  </si>
  <si>
    <t>profiles</t>
  </si>
  <si>
    <t>metrics</t>
  </si>
  <si>
    <t>dimensions</t>
  </si>
  <si>
    <t>sd</t>
  </si>
  <si>
    <t>filterArr</t>
  </si>
  <si>
    <t>segment</t>
  </si>
  <si>
    <t>sort</t>
  </si>
  <si>
    <t>maxResults</t>
  </si>
  <si>
    <t>maxCategories</t>
  </si>
  <si>
    <t>specialSettings</t>
  </si>
  <si>
    <t>otherParams</t>
  </si>
  <si>
    <t>sds_result_type</t>
  </si>
  <si>
    <t>sds_lang</t>
  </si>
  <si>
    <t>sds_tolang</t>
  </si>
  <si>
    <t>sql</t>
  </si>
  <si>
    <t>db_name</t>
  </si>
  <si>
    <t>rangeAddressStatic</t>
  </si>
  <si>
    <t>rt</t>
  </si>
  <si>
    <t>scopeMZ</t>
  </si>
  <si>
    <t>sortMZ</t>
  </si>
  <si>
    <t>condform</t>
  </si>
  <si>
    <t>authUser</t>
  </si>
  <si>
    <t>metaDataToUser</t>
  </si>
  <si>
    <t>CPS</t>
  </si>
  <si>
    <t>MÉDIA DE MERCADO - CPS</t>
  </si>
  <si>
    <t>,</t>
  </si>
  <si>
    <t>MENOR</t>
  </si>
  <si>
    <t>MÉDIO</t>
  </si>
  <si>
    <t>ALTO</t>
  </si>
  <si>
    <t>TM</t>
  </si>
  <si>
    <t>TX. CONVERSÃO</t>
  </si>
  <si>
    <t>ROAS</t>
  </si>
  <si>
    <t>VISITAS</t>
  </si>
  <si>
    <t>MELHORIA DE CPS</t>
  </si>
  <si>
    <t>CRIATIVO</t>
  </si>
  <si>
    <t>COPY</t>
  </si>
  <si>
    <t>OTIMIZAÇÃO</t>
  </si>
  <si>
    <t>OFERTA</t>
  </si>
  <si>
    <t>CPA</t>
  </si>
  <si>
    <t>PEDIDOS</t>
  </si>
  <si>
    <t>MELHORIA DE T.C</t>
  </si>
  <si>
    <t>CHECKOUT</t>
  </si>
  <si>
    <t>OBJEÇÕES</t>
  </si>
  <si>
    <t>FATURAMENTO</t>
  </si>
  <si>
    <t>MÉDIA DE MERCADO - TX CONVERSÃO</t>
  </si>
  <si>
    <t>PLANILHA DE PROJEÇÃO</t>
  </si>
  <si>
    <t>PRODUTO</t>
  </si>
  <si>
    <t>QUALIDADE DA PÁGINA</t>
  </si>
  <si>
    <t>NÚMERO DE EVENTOS</t>
  </si>
  <si>
    <t>PÁGINA DO PRODUTO</t>
  </si>
  <si>
    <t>GATILHOS</t>
  </si>
  <si>
    <t xml:space="preserve">OFERTA ( PREÇO, FRETE E PRAZO ) </t>
  </si>
  <si>
    <t>UX</t>
  </si>
  <si>
    <t>VELOCIDADE DO SITE</t>
  </si>
  <si>
    <t>CANAIS DE VENDA</t>
  </si>
  <si>
    <t>META ADS</t>
  </si>
  <si>
    <t>GOOGLE ADS</t>
  </si>
  <si>
    <t>SOCIAL</t>
  </si>
  <si>
    <t>ORGÂNICO</t>
  </si>
  <si>
    <t>E-MAIL</t>
  </si>
  <si>
    <t>REPRESENTATIVIDADE</t>
  </si>
  <si>
    <t>DADOS DE ATINGIMENTO - 2022 [REALIZADO]</t>
  </si>
  <si>
    <t>Jan</t>
  </si>
  <si>
    <t>Fev</t>
  </si>
  <si>
    <t>Mar</t>
  </si>
  <si>
    <t>Abri</t>
  </si>
  <si>
    <t>Mai</t>
  </si>
  <si>
    <t>Jun</t>
  </si>
  <si>
    <t>Jul</t>
  </si>
  <si>
    <t>Agos</t>
  </si>
  <si>
    <t>Set</t>
  </si>
  <si>
    <t>Out</t>
  </si>
  <si>
    <t>Nov</t>
  </si>
  <si>
    <t>Dez</t>
  </si>
  <si>
    <t>Receita Captada</t>
  </si>
  <si>
    <t>Receita Faturada</t>
  </si>
  <si>
    <t>Receita Captada Midia Paga</t>
  </si>
  <si>
    <t>Receita Cancelada</t>
  </si>
  <si>
    <t>% de Aprovação</t>
  </si>
  <si>
    <t>Investimento (Ads)</t>
  </si>
  <si>
    <t>Sessões Midia</t>
  </si>
  <si>
    <t>Sessões</t>
  </si>
  <si>
    <t>% mídia</t>
  </si>
  <si>
    <t>CPS Midia</t>
  </si>
  <si>
    <t>CPS (Geral)</t>
  </si>
  <si>
    <t>Transações (Captado)</t>
  </si>
  <si>
    <t>Ticket Médio</t>
  </si>
  <si>
    <t>Taxa de Conversão</t>
  </si>
  <si>
    <t>ROAS Captado</t>
  </si>
  <si>
    <t>ROAS Faturado</t>
  </si>
  <si>
    <t>ROAS Midia Paga</t>
  </si>
  <si>
    <t>% em Mídia Captada</t>
  </si>
  <si>
    <t>% em Mídia Pago</t>
  </si>
  <si>
    <t>Share de Participação (Mês)</t>
  </si>
  <si>
    <t>R$ 2.067,46</t>
  </si>
  <si>
    <t>R$ 598,36</t>
  </si>
  <si>
    <t>Receita WhatsApp</t>
  </si>
  <si>
    <t>% Atingido Cap</t>
  </si>
  <si>
    <t>Meta - Receita Cap.</t>
  </si>
  <si>
    <t xml:space="preserve">Ação do Dia </t>
  </si>
  <si>
    <t>Google Ads</t>
  </si>
  <si>
    <t>Preenchido pelo Cliente</t>
  </si>
  <si>
    <t>Canais</t>
  </si>
  <si>
    <t>Ação 15</t>
  </si>
  <si>
    <t>Ação 14</t>
  </si>
  <si>
    <t>Ação 13</t>
  </si>
  <si>
    <t>Ação 12</t>
  </si>
  <si>
    <t>Ação 11</t>
  </si>
  <si>
    <t>Ação 10</t>
  </si>
  <si>
    <t>Ação 9</t>
  </si>
  <si>
    <t>Ação 8</t>
  </si>
  <si>
    <t>Ação 7</t>
  </si>
  <si>
    <t>Ação 6</t>
  </si>
  <si>
    <t>Ação 5</t>
  </si>
  <si>
    <t>Ação 4</t>
  </si>
  <si>
    <t>Ação 3</t>
  </si>
  <si>
    <t>Ação 2</t>
  </si>
  <si>
    <t>Ação 1</t>
  </si>
  <si>
    <t>Youtube</t>
  </si>
  <si>
    <t>Whatsapp</t>
  </si>
  <si>
    <t>TikTok</t>
  </si>
  <si>
    <t>Pinterest</t>
  </si>
  <si>
    <t>SEO</t>
  </si>
  <si>
    <t>Instagram Perfil</t>
  </si>
  <si>
    <t>Instagram Link</t>
  </si>
  <si>
    <t>Ig Shopping</t>
  </si>
  <si>
    <t>MetaAds</t>
  </si>
  <si>
    <t>E-Mail</t>
  </si>
  <si>
    <t>Direct</t>
  </si>
  <si>
    <t>Blue</t>
  </si>
  <si>
    <t>Blog</t>
  </si>
  <si>
    <t>Canais / Ações</t>
  </si>
  <si>
    <t>PLANEJAMENTO DE AÇÕES POR CANAL</t>
  </si>
  <si>
    <t>CANAIS / AÇÕES</t>
  </si>
  <si>
    <t>Total de receita</t>
  </si>
  <si>
    <t>Youtube referral</t>
  </si>
  <si>
    <t>WhatsApp</t>
  </si>
  <si>
    <t>Pinterest / Referral</t>
  </si>
  <si>
    <t>Orgânico</t>
  </si>
  <si>
    <t>Instagram / FB Referral</t>
  </si>
  <si>
    <t>IG Shopping</t>
  </si>
  <si>
    <t>Google cpc</t>
  </si>
  <si>
    <t>Facebook cpc</t>
  </si>
  <si>
    <t>E-mail</t>
  </si>
  <si>
    <t>Direto / none</t>
  </si>
  <si>
    <t>(Other)</t>
  </si>
  <si>
    <t>JAN X ABR</t>
  </si>
  <si>
    <t>ABR</t>
  </si>
  <si>
    <t>JAN</t>
  </si>
  <si>
    <t/>
  </si>
  <si>
    <t>-</t>
  </si>
  <si>
    <t>Organic</t>
  </si>
  <si>
    <t>Facebook e Insta Referral</t>
  </si>
  <si>
    <t>Micro</t>
  </si>
  <si>
    <t>Macro</t>
  </si>
  <si>
    <t>Performance sessão total</t>
  </si>
  <si>
    <t>Share dos meses</t>
  </si>
  <si>
    <t>Total</t>
  </si>
  <si>
    <t xml:space="preserve">Total de receita </t>
  </si>
  <si>
    <t>Ago</t>
  </si>
  <si>
    <t>Abr</t>
  </si>
  <si>
    <t xml:space="preserve">Facebook / Insta Referral </t>
  </si>
  <si>
    <t>%Δ ROAS</t>
  </si>
  <si>
    <t>ROAS Google</t>
  </si>
  <si>
    <t>Verba Google</t>
  </si>
  <si>
    <t>Receita Google</t>
  </si>
  <si>
    <t>ROAS FB</t>
  </si>
  <si>
    <t>Verba FB</t>
  </si>
  <si>
    <t>Receita FB</t>
  </si>
  <si>
    <t>% em Mídia Cap</t>
  </si>
  <si>
    <t>% Receita Mídia</t>
  </si>
  <si>
    <t>ROAS Mídia</t>
  </si>
  <si>
    <t>ROAS Geral</t>
  </si>
  <si>
    <t>Verba Total</t>
  </si>
  <si>
    <t>Receita Orgânica</t>
  </si>
  <si>
    <t>Receita Mídia</t>
  </si>
  <si>
    <t>% de Crescimento</t>
  </si>
  <si>
    <t>% Participação</t>
  </si>
  <si>
    <t>% Atingido</t>
  </si>
  <si>
    <t>Receita Real</t>
  </si>
  <si>
    <t>Meta Real</t>
  </si>
  <si>
    <t>Meta Captada</t>
  </si>
  <si>
    <t>Meses</t>
  </si>
  <si>
    <t>%</t>
  </si>
  <si>
    <t>Receita X Roas - 2022</t>
  </si>
  <si>
    <t>Receita por Canal - 2022</t>
  </si>
  <si>
    <t>Receita X Roas - 2023</t>
  </si>
  <si>
    <t>Receita por Canal - 2023</t>
  </si>
  <si>
    <t>Acompanhamento de Receita X ROAS</t>
  </si>
  <si>
    <t>AÇÃO 1</t>
  </si>
  <si>
    <t>AÇÃO 2</t>
  </si>
  <si>
    <t>AÇÃO 3</t>
  </si>
  <si>
    <t>AÇÃO 4</t>
  </si>
  <si>
    <t>AÇÃO 5</t>
  </si>
  <si>
    <t>AÇÃO 6</t>
  </si>
  <si>
    <t>AÇÃO 7</t>
  </si>
  <si>
    <t>CTR</t>
  </si>
  <si>
    <t>SESSÕES</t>
  </si>
  <si>
    <t>TAXA DE CONVERSÃO</t>
  </si>
  <si>
    <t>TICKET MÉDIO</t>
  </si>
  <si>
    <t>PLANEJAMENTO DE AÇÕES POR MÉTRICAS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</si>
</sst>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8" formatCode="&quot;R$&quot;\ #,##0.00;[Red]\-&quot;R$&quot;\ #,##0.00"/>
    <numFmt numFmtId="164" formatCode="[$R$ -416]#,##0.00"/>
    <numFmt numFmtId="165" formatCode="0.0"/>
    <numFmt numFmtId="166" formatCode="dd&quot;/&quot;mm"/>
    <numFmt numFmtId="167" formatCode="dd/mm/yyyy"/>
    <numFmt numFmtId="168" formatCode="0.0%"/>
    <numFmt numFmtId="169" formatCode="dddd&quot;, &quot;d&quot; de &quot;mmmm&quot; de &quot;yyyy&quot; &quot;"/>
    <numFmt numFmtId="170" formatCode="_-&quot;R$&quot;\ * #,##0.00_-;\-&quot;R$&quot;\ * #,##0.00_-;_-&quot;R$&quot;\ * &quot;-&quot;??_-;_-@"/>
    <numFmt numFmtId="177" formatCode="&quot;R$&quot;#,##0.00"/>
  </numFmts>
  <fonts count="52" x14ac:knownFonts="1">
    <font>
      <sz val="10"/>
      <color rgb="FF000000"/>
      <name val="Arial"/>
      <scheme val="minor"/>
    </font>
    <font>
      <sz val="10"/>
      <color theme="1"/>
      <name val="Arial"/>
      <family val="2"/>
      <scheme val="minor"/>
    </font>
    <font>
      <sz val="10"/>
      <color theme="1"/>
      <name val="Arial"/>
      <family val="2"/>
    </font>
    <font>
      <b/>
      <sz val="10"/>
      <color rgb="FF000000"/>
      <name val="Arial"/>
      <family val="2"/>
    </font>
    <font>
      <sz val="10"/>
      <name val="Arial"/>
      <family val="2"/>
    </font>
    <font>
      <sz val="10"/>
      <color rgb="FF000000"/>
      <name val="Arial"/>
      <family val="2"/>
    </font>
    <font>
      <sz val="10"/>
      <color theme="5"/>
      <name val="Arial"/>
      <family val="2"/>
    </font>
    <font>
      <sz val="10"/>
      <color theme="4"/>
      <name val="Arial"/>
      <family val="2"/>
    </font>
    <font>
      <sz val="10"/>
      <color rgb="FF333333"/>
      <name val="Arial"/>
      <family val="2"/>
    </font>
    <font>
      <b/>
      <sz val="10"/>
      <color theme="1"/>
      <name val="Arial"/>
      <family val="2"/>
    </font>
    <font>
      <b/>
      <i/>
      <sz val="10"/>
      <color theme="1"/>
      <name val="Arial"/>
      <family val="2"/>
    </font>
    <font>
      <b/>
      <sz val="10"/>
      <color rgb="FFFFFFFF"/>
      <name val="Arial"/>
      <family val="2"/>
    </font>
    <font>
      <sz val="10"/>
      <color rgb="FF34A853"/>
      <name val="Arial"/>
      <family val="2"/>
    </font>
    <font>
      <sz val="10"/>
      <color rgb="FFEA4335"/>
      <name val="Arial"/>
      <family val="2"/>
    </font>
    <font>
      <b/>
      <sz val="20"/>
      <color theme="1"/>
      <name val="Arial"/>
      <family val="2"/>
    </font>
    <font>
      <sz val="10"/>
      <color rgb="FFEEEEEE"/>
      <name val="Arial"/>
      <family val="2"/>
    </font>
    <font>
      <sz val="10"/>
      <color rgb="FF000000"/>
      <name val="Arial"/>
      <family val="2"/>
      <scheme val="minor"/>
    </font>
    <font>
      <sz val="10"/>
      <color rgb="FF000000"/>
      <name val="Arial"/>
      <family val="2"/>
      <scheme val="minor"/>
    </font>
    <font>
      <b/>
      <sz val="24"/>
      <color theme="1"/>
      <name val="Arial"/>
      <family val="2"/>
    </font>
    <font>
      <b/>
      <sz val="20"/>
      <color theme="0"/>
      <name val="Arial"/>
      <family val="2"/>
    </font>
    <font>
      <b/>
      <sz val="36"/>
      <color rgb="FF000000"/>
      <name val="Arial"/>
      <family val="2"/>
    </font>
    <font>
      <b/>
      <sz val="28"/>
      <color rgb="FF000000"/>
      <name val="Arial"/>
      <family val="2"/>
    </font>
    <font>
      <sz val="16"/>
      <color rgb="FF000000"/>
      <name val="Arial"/>
      <family val="2"/>
    </font>
    <font>
      <b/>
      <sz val="24"/>
      <color theme="0"/>
      <name val="Arial"/>
      <family val="2"/>
    </font>
    <font>
      <b/>
      <sz val="72"/>
      <color rgb="FF000000"/>
      <name val="Arial"/>
      <family val="2"/>
    </font>
    <font>
      <b/>
      <sz val="18"/>
      <color rgb="FF000000"/>
      <name val="Arial"/>
      <family val="2"/>
    </font>
    <font>
      <b/>
      <sz val="24"/>
      <color rgb="FFFFFFFF"/>
      <name val="Arial"/>
      <family val="2"/>
    </font>
    <font>
      <b/>
      <sz val="48"/>
      <color rgb="FF000000"/>
      <name val="Arial"/>
      <family val="2"/>
      <scheme val="minor"/>
    </font>
    <font>
      <i/>
      <sz val="10"/>
      <color theme="1"/>
      <name val="Arial"/>
      <family val="2"/>
    </font>
    <font>
      <b/>
      <sz val="12"/>
      <color rgb="FFFFFFFF"/>
      <name val="Calibri"/>
      <family val="2"/>
    </font>
    <font>
      <b/>
      <sz val="11"/>
      <color rgb="FFEEF1F1"/>
      <name val="Calibri"/>
      <family val="2"/>
    </font>
    <font>
      <b/>
      <sz val="11"/>
      <color rgb="FF000000"/>
      <name val="Calibri"/>
      <family val="2"/>
    </font>
    <font>
      <b/>
      <sz val="11"/>
      <color theme="1"/>
      <name val="Calibri"/>
      <family val="2"/>
    </font>
    <font>
      <sz val="11"/>
      <color theme="1"/>
      <name val="Calibri"/>
      <family val="2"/>
    </font>
    <font>
      <sz val="10"/>
      <color theme="1"/>
      <name val="Calibri"/>
      <family val="2"/>
    </font>
    <font>
      <sz val="11"/>
      <color rgb="FFFFFFFF"/>
      <name val="Calibri"/>
      <family val="2"/>
    </font>
    <font>
      <b/>
      <sz val="11"/>
      <color rgb="FFFFFFFF"/>
      <name val="Calibri"/>
      <family val="2"/>
    </font>
    <font>
      <b/>
      <sz val="11"/>
      <color rgb="FF1A1A1A"/>
      <name val="Calibri"/>
      <family val="2"/>
    </font>
    <font>
      <sz val="12"/>
      <color theme="1"/>
      <name val="Calibri"/>
      <family val="2"/>
    </font>
    <font>
      <sz val="10"/>
      <color rgb="FF000000"/>
      <name val="Calibri"/>
      <family val="2"/>
    </font>
    <font>
      <b/>
      <sz val="20"/>
      <color rgb="FFFFFFFF"/>
      <name val="Lato"/>
    </font>
    <font>
      <b/>
      <sz val="12"/>
      <color rgb="FFF7F7F7"/>
      <name val="Calibri"/>
      <family val="2"/>
    </font>
    <font>
      <b/>
      <sz val="13"/>
      <color rgb="FFEEF1F1"/>
      <name val="Calibri"/>
      <family val="2"/>
    </font>
    <font>
      <b/>
      <sz val="13"/>
      <color rgb="FFFFFFFF"/>
      <name val="Calibri"/>
      <family val="2"/>
    </font>
    <font>
      <b/>
      <sz val="11"/>
      <color rgb="FF34A853"/>
      <name val="Calibri"/>
      <family val="2"/>
    </font>
    <font>
      <sz val="13"/>
      <color theme="1"/>
      <name val="Calibri"/>
      <family val="2"/>
    </font>
    <font>
      <b/>
      <sz val="18"/>
      <color rgb="FFFFFFFF"/>
      <name val="Lato"/>
    </font>
    <font>
      <sz val="8"/>
      <name val="Arial"/>
      <family val="2"/>
      <scheme val="minor"/>
    </font>
    <font>
      <b/>
      <sz val="20"/>
      <color theme="1"/>
      <name val="Calibri"/>
      <family val="2"/>
    </font>
    <font>
      <sz val="20"/>
      <color theme="1"/>
      <name val="Arial"/>
      <family val="2"/>
      <scheme val="minor"/>
    </font>
    <font>
      <sz val="20"/>
      <color theme="1"/>
      <name val="Calibri"/>
      <family val="2"/>
    </font>
    <font>
      <b/>
      <sz val="10"/>
      <color theme="0"/>
      <name val="Arial"/>
      <family val="2"/>
    </font>
  </fonts>
  <fills count="33">
    <fill>
      <patternFill patternType="none"/>
    </fill>
    <fill>
      <patternFill patternType="gray125"/>
    </fill>
    <fill>
      <patternFill patternType="solid">
        <fgColor rgb="FFC6E0B4"/>
        <bgColor rgb="FFC6E0B4"/>
      </patternFill>
    </fill>
    <fill>
      <patternFill patternType="solid">
        <fgColor theme="0"/>
        <bgColor theme="0"/>
      </patternFill>
    </fill>
    <fill>
      <patternFill patternType="solid">
        <fgColor rgb="FFD9E1F2"/>
        <bgColor rgb="FFD9E1F2"/>
      </patternFill>
    </fill>
    <fill>
      <patternFill patternType="solid">
        <fgColor rgb="FFDDEBF7"/>
        <bgColor rgb="FFDDEBF7"/>
      </patternFill>
    </fill>
    <fill>
      <patternFill patternType="solid">
        <fgColor rgb="FFFCE4D6"/>
        <bgColor rgb="FFFCE4D6"/>
      </patternFill>
    </fill>
    <fill>
      <patternFill patternType="solid">
        <fgColor rgb="FFF2F2F2"/>
        <bgColor rgb="FFF2F2F2"/>
      </patternFill>
    </fill>
    <fill>
      <patternFill patternType="solid">
        <fgColor rgb="FF36404A"/>
        <bgColor rgb="FF36404A"/>
      </patternFill>
    </fill>
    <fill>
      <patternFill patternType="solid">
        <fgColor rgb="FF333333"/>
        <bgColor rgb="FF333333"/>
      </patternFill>
    </fill>
    <fill>
      <patternFill patternType="solid">
        <fgColor theme="7"/>
        <bgColor theme="7"/>
      </patternFill>
    </fill>
    <fill>
      <patternFill patternType="solid">
        <fgColor rgb="FFF7F7F7"/>
        <bgColor rgb="FFF7F7F7"/>
      </patternFill>
    </fill>
    <fill>
      <patternFill patternType="solid">
        <fgColor rgb="FFC9DAF8"/>
        <bgColor rgb="FFC9DAF8"/>
      </patternFill>
    </fill>
    <fill>
      <patternFill patternType="solid">
        <fgColor rgb="FFFFC000"/>
        <bgColor rgb="FFFFC000"/>
      </patternFill>
    </fill>
    <fill>
      <patternFill patternType="solid">
        <fgColor rgb="FF0C5ADB"/>
        <bgColor rgb="FF0C5ADB"/>
      </patternFill>
    </fill>
    <fill>
      <patternFill patternType="solid">
        <fgColor rgb="FF00B050"/>
        <bgColor rgb="FF00B050"/>
      </patternFill>
    </fill>
    <fill>
      <patternFill patternType="solid">
        <fgColor rgb="FF8DB5F8"/>
        <bgColor rgb="FF8DB5F8"/>
      </patternFill>
    </fill>
    <fill>
      <patternFill patternType="solid">
        <fgColor theme="4" tint="0.59999389629810485"/>
        <bgColor rgb="FFC6E0B4"/>
      </patternFill>
    </fill>
    <fill>
      <patternFill patternType="solid">
        <fgColor theme="4" tint="0.59999389629810485"/>
        <bgColor indexed="64"/>
      </patternFill>
    </fill>
    <fill>
      <patternFill patternType="solid">
        <fgColor rgb="FF073763"/>
        <bgColor rgb="FF073763"/>
      </patternFill>
    </fill>
    <fill>
      <patternFill patternType="solid">
        <fgColor rgb="FF434343"/>
        <bgColor rgb="FF434343"/>
      </patternFill>
    </fill>
    <fill>
      <patternFill patternType="solid">
        <fgColor rgb="FFFFFFFF"/>
        <bgColor rgb="FFFFFFFF"/>
      </patternFill>
    </fill>
    <fill>
      <patternFill patternType="solid">
        <fgColor rgb="FFF3F3F3"/>
        <bgColor rgb="FFF3F3F3"/>
      </patternFill>
    </fill>
    <fill>
      <patternFill patternType="solid">
        <fgColor rgb="FFD9D9D9"/>
        <bgColor rgb="FFD9D9D9"/>
      </patternFill>
    </fill>
    <fill>
      <patternFill patternType="solid">
        <fgColor rgb="FF38761D"/>
        <bgColor rgb="FF38761D"/>
      </patternFill>
    </fill>
    <fill>
      <patternFill patternType="solid">
        <fgColor rgb="FF1155CC"/>
        <bgColor rgb="FF1155CC"/>
      </patternFill>
    </fill>
    <fill>
      <patternFill patternType="solid">
        <fgColor rgb="FFB7B7B7"/>
        <bgColor rgb="FFB7B7B7"/>
      </patternFill>
    </fill>
    <fill>
      <patternFill patternType="solid">
        <fgColor rgb="FFEFEFEF"/>
        <bgColor rgb="FFEFEFEF"/>
      </patternFill>
    </fill>
    <fill>
      <patternFill patternType="solid">
        <fgColor rgb="FF0B5394"/>
        <bgColor rgb="FF0B5394"/>
      </patternFill>
    </fill>
    <fill>
      <patternFill patternType="solid">
        <fgColor rgb="FF2D729D"/>
        <bgColor rgb="FF2D729D"/>
      </patternFill>
    </fill>
    <fill>
      <patternFill patternType="solid">
        <fgColor rgb="FF687887"/>
        <bgColor rgb="FF687887"/>
      </patternFill>
    </fill>
    <fill>
      <patternFill patternType="solid">
        <fgColor rgb="FF999999"/>
        <bgColor rgb="FF999999"/>
      </patternFill>
    </fill>
    <fill>
      <patternFill patternType="solid">
        <fgColor theme="1" tint="0.14999847407452621"/>
        <bgColor theme="7"/>
      </patternFill>
    </fill>
  </fills>
  <borders count="68">
    <border>
      <left/>
      <right/>
      <top/>
      <bottom/>
      <diagonal/>
    </border>
    <border>
      <left/>
      <right/>
      <top/>
      <bottom/>
      <diagonal/>
    </border>
    <border>
      <left/>
      <right/>
      <top/>
      <bottom/>
      <diagonal/>
    </border>
    <border>
      <left/>
      <right/>
      <top/>
      <bottom style="dotted">
        <color rgb="FF000000"/>
      </bottom>
      <diagonal/>
    </border>
    <border>
      <left style="dotted">
        <color rgb="FF000000"/>
      </left>
      <right style="dotted">
        <color rgb="FF000000"/>
      </right>
      <top/>
      <bottom style="dotted">
        <color rgb="FF000000"/>
      </bottom>
      <diagonal/>
    </border>
    <border>
      <left/>
      <right style="dotted">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style="dotted">
        <color rgb="FF000000"/>
      </top>
      <bottom style="dotted">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dotted">
        <color theme="1"/>
      </bottom>
      <diagonal/>
    </border>
    <border>
      <left style="dotted">
        <color theme="1"/>
      </left>
      <right/>
      <top style="dotted">
        <color theme="1"/>
      </top>
      <bottom/>
      <diagonal/>
    </border>
    <border>
      <left/>
      <right/>
      <top style="dotted">
        <color theme="1"/>
      </top>
      <bottom/>
      <diagonal/>
    </border>
    <border>
      <left/>
      <right style="dotted">
        <color theme="1"/>
      </right>
      <top style="dotted">
        <color theme="1"/>
      </top>
      <bottom/>
      <diagonal/>
    </border>
    <border>
      <left style="dotted">
        <color theme="1"/>
      </left>
      <right/>
      <top/>
      <bottom/>
      <diagonal/>
    </border>
    <border>
      <left/>
      <right style="dotted">
        <color theme="1"/>
      </right>
      <top/>
      <bottom/>
      <diagonal/>
    </border>
    <border>
      <left style="dotted">
        <color theme="1"/>
      </left>
      <right/>
      <top/>
      <bottom style="dotted">
        <color theme="1"/>
      </bottom>
      <diagonal/>
    </border>
    <border>
      <left/>
      <right style="dotted">
        <color theme="1"/>
      </right>
      <top/>
      <bottom style="dotted">
        <color theme="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hair">
        <color rgb="FF000000"/>
      </top>
      <bottom style="thin">
        <color rgb="FF000000"/>
      </bottom>
      <diagonal/>
    </border>
    <border>
      <left style="dotted">
        <color rgb="FF000000"/>
      </left>
      <right style="dotted">
        <color rgb="FF000000"/>
      </right>
      <top/>
      <bottom style="thin">
        <color rgb="FF000000"/>
      </bottom>
      <diagonal/>
    </border>
    <border>
      <left style="thin">
        <color rgb="FF000000"/>
      </left>
      <right style="dotted">
        <color rgb="FF000000"/>
      </right>
      <top style="hair">
        <color rgb="FF000000"/>
      </top>
      <bottom style="thin">
        <color rgb="FF000000"/>
      </bottom>
      <diagonal/>
    </border>
    <border>
      <left style="dotted">
        <color rgb="FF000000"/>
      </left>
      <right style="dotted">
        <color rgb="FF000000"/>
      </right>
      <top style="hair">
        <color rgb="FF000000"/>
      </top>
      <bottom style="hair">
        <color rgb="FF000000"/>
      </bottom>
      <diagonal/>
    </border>
    <border>
      <left style="thin">
        <color rgb="FF000000"/>
      </left>
      <right/>
      <top/>
      <bottom style="dotted">
        <color rgb="FF000000"/>
      </bottom>
      <diagonal/>
    </border>
    <border>
      <left style="thin">
        <color rgb="FF000000"/>
      </left>
      <right style="dotted">
        <color rgb="FF000000"/>
      </right>
      <top style="hair">
        <color rgb="FF000000"/>
      </top>
      <bottom style="hair">
        <color rgb="FF000000"/>
      </bottom>
      <diagonal/>
    </border>
    <border>
      <left style="dotted">
        <color rgb="FF000000"/>
      </left>
      <right style="dotted">
        <color rgb="FF000000"/>
      </right>
      <top style="thin">
        <color rgb="FF000000"/>
      </top>
      <bottom style="hair">
        <color rgb="FF000000"/>
      </bottom>
      <diagonal/>
    </border>
    <border>
      <left style="thin">
        <color rgb="FF000000"/>
      </left>
      <right style="dotted">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hair">
        <color rgb="FF999999"/>
      </left>
      <right style="hair">
        <color rgb="FF999999"/>
      </right>
      <top style="hair">
        <color rgb="FF999999"/>
      </top>
      <bottom style="hair">
        <color rgb="FF999999"/>
      </bottom>
      <diagonal/>
    </border>
    <border>
      <left style="thick">
        <color rgb="FF000000"/>
      </left>
      <right style="thick">
        <color rgb="FF000000"/>
      </right>
      <top/>
      <bottom style="thick">
        <color rgb="FF000000"/>
      </bottom>
      <diagonal/>
    </border>
    <border>
      <left/>
      <right style="medium">
        <color rgb="FF999999"/>
      </right>
      <top/>
      <bottom style="medium">
        <color rgb="FF999999"/>
      </bottom>
      <diagonal/>
    </border>
    <border>
      <left/>
      <right/>
      <top/>
      <bottom style="medium">
        <color rgb="FF999999"/>
      </bottom>
      <diagonal/>
    </border>
    <border>
      <left style="medium">
        <color rgb="FF000000"/>
      </left>
      <right/>
      <top/>
      <bottom style="medium">
        <color rgb="FF000000"/>
      </bottom>
      <diagonal/>
    </border>
    <border>
      <left style="thick">
        <color rgb="FF000000"/>
      </left>
      <right style="thick">
        <color rgb="FF000000"/>
      </right>
      <top/>
      <bottom/>
      <diagonal/>
    </border>
    <border>
      <left/>
      <right style="medium">
        <color rgb="FF999999"/>
      </right>
      <top/>
      <bottom/>
      <diagonal/>
    </border>
    <border>
      <left style="medium">
        <color rgb="FF000000"/>
      </left>
      <right/>
      <top/>
      <bottom/>
      <diagonal/>
    </border>
    <border>
      <left style="thick">
        <color rgb="FF000000"/>
      </left>
      <right style="thick">
        <color rgb="FF000000"/>
      </right>
      <top style="thick">
        <color rgb="FF000000"/>
      </top>
      <bottom/>
      <diagonal/>
    </border>
    <border>
      <left/>
      <right style="medium">
        <color rgb="FF999999"/>
      </right>
      <top style="medium">
        <color rgb="FF999999"/>
      </top>
      <bottom/>
      <diagonal/>
    </border>
    <border>
      <left/>
      <right/>
      <top style="medium">
        <color rgb="FF999999"/>
      </top>
      <bottom/>
      <diagonal/>
    </border>
    <border>
      <left style="medium">
        <color rgb="FF000000"/>
      </left>
      <right/>
      <top style="medium">
        <color rgb="FF000000"/>
      </top>
      <bottom/>
      <diagonal/>
    </border>
    <border>
      <left style="thick">
        <color rgb="FF000000"/>
      </left>
      <right style="thick">
        <color rgb="FF000000"/>
      </right>
      <top style="thick">
        <color rgb="FF000000"/>
      </top>
      <bottom style="thick">
        <color rgb="FF000000"/>
      </bottom>
      <diagonal/>
    </border>
    <border>
      <left style="medium">
        <color rgb="FF999999"/>
      </left>
      <right style="medium">
        <color rgb="FF999999"/>
      </right>
      <top style="medium">
        <color rgb="FF999999"/>
      </top>
      <bottom style="medium">
        <color rgb="FF999999"/>
      </bottom>
      <diagonal/>
    </border>
    <border>
      <left/>
      <right style="medium">
        <color rgb="FF999999"/>
      </right>
      <top style="medium">
        <color rgb="FF999999"/>
      </top>
      <bottom style="medium">
        <color rgb="FF999999"/>
      </bottom>
      <diagonal/>
    </border>
    <border>
      <left/>
      <right/>
      <top style="medium">
        <color rgb="FF999999"/>
      </top>
      <bottom style="medium">
        <color rgb="FF999999"/>
      </bottom>
      <diagonal/>
    </border>
    <border>
      <left style="medium">
        <color rgb="FF999999"/>
      </left>
      <right/>
      <top style="medium">
        <color rgb="FF999999"/>
      </top>
      <bottom style="medium">
        <color rgb="FF999999"/>
      </bottom>
      <diagonal/>
    </border>
    <border>
      <left style="hair">
        <color rgb="FF999999"/>
      </left>
      <right/>
      <top style="hair">
        <color rgb="FF999999"/>
      </top>
      <bottom style="hair">
        <color rgb="FF999999"/>
      </bottom>
      <diagonal/>
    </border>
    <border>
      <left style="hair">
        <color rgb="FF999999"/>
      </left>
      <right style="hair">
        <color rgb="FF999999"/>
      </right>
      <top style="hair">
        <color rgb="FF999999"/>
      </top>
      <bottom/>
      <diagonal/>
    </border>
    <border>
      <left style="dotted">
        <color rgb="FF000000"/>
      </left>
      <right style="dotted">
        <color rgb="FF000000"/>
      </right>
      <top style="thin">
        <color rgb="FF000000"/>
      </top>
      <bottom/>
      <diagonal/>
    </border>
    <border>
      <left style="dotted">
        <color rgb="FF000000"/>
      </left>
      <right style="dotted">
        <color rgb="FF000000"/>
      </right>
      <top/>
      <bottom/>
      <diagonal/>
    </border>
  </borders>
  <cellStyleXfs count="3">
    <xf numFmtId="0" fontId="0" fillId="0" borderId="0"/>
    <xf numFmtId="9" fontId="17" fillId="0" borderId="0" applyFont="0" applyFill="0" applyBorder="0" applyAlignment="0" applyProtection="0"/>
    <xf numFmtId="0" fontId="16" fillId="0" borderId="16"/>
  </cellStyleXfs>
  <cellXfs count="268">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5" fillId="2" borderId="4" xfId="0" applyFont="1" applyFill="1" applyBorder="1" applyAlignment="1">
      <alignment horizontal="center"/>
    </xf>
    <xf numFmtId="164" fontId="5" fillId="3" borderId="5" xfId="0" applyNumberFormat="1" applyFont="1" applyFill="1" applyBorder="1" applyAlignment="1">
      <alignment horizontal="center"/>
    </xf>
    <xf numFmtId="164" fontId="5" fillId="0" borderId="6" xfId="0" applyNumberFormat="1" applyFont="1" applyBorder="1" applyAlignment="1">
      <alignment horizontal="center"/>
    </xf>
    <xf numFmtId="0" fontId="5" fillId="4" borderId="4" xfId="0" applyFont="1" applyFill="1" applyBorder="1" applyAlignment="1">
      <alignment horizontal="center"/>
    </xf>
    <xf numFmtId="0" fontId="5" fillId="5" borderId="4" xfId="0" applyFont="1" applyFill="1" applyBorder="1" applyAlignment="1">
      <alignment horizontal="center"/>
    </xf>
    <xf numFmtId="0" fontId="1" fillId="0" borderId="0" xfId="0" applyFont="1" applyAlignment="1">
      <alignment horizontal="center"/>
    </xf>
    <xf numFmtId="0" fontId="1" fillId="0" borderId="0" xfId="0" applyFont="1" applyAlignment="1">
      <alignment horizontal="left"/>
    </xf>
    <xf numFmtId="10" fontId="5" fillId="3" borderId="5" xfId="0" applyNumberFormat="1" applyFont="1" applyFill="1" applyBorder="1" applyAlignment="1">
      <alignment horizontal="center"/>
    </xf>
    <xf numFmtId="10" fontId="5" fillId="0" borderId="6" xfId="0" applyNumberFormat="1" applyFont="1" applyBorder="1" applyAlignment="1">
      <alignment horizontal="center"/>
    </xf>
    <xf numFmtId="9" fontId="5" fillId="3" borderId="5" xfId="0" applyNumberFormat="1" applyFont="1" applyFill="1" applyBorder="1" applyAlignment="1">
      <alignment horizontal="center"/>
    </xf>
    <xf numFmtId="9" fontId="5" fillId="0" borderId="6" xfId="0" applyNumberFormat="1" applyFont="1" applyBorder="1" applyAlignment="1">
      <alignment horizontal="center"/>
    </xf>
    <xf numFmtId="0" fontId="2" fillId="0" borderId="0" xfId="0" applyFont="1"/>
    <xf numFmtId="0" fontId="5" fillId="5" borderId="7" xfId="0" applyFont="1" applyFill="1" applyBorder="1" applyAlignment="1">
      <alignment horizontal="center"/>
    </xf>
    <xf numFmtId="3" fontId="8" fillId="0" borderId="0" xfId="0" applyNumberFormat="1" applyFont="1" applyAlignment="1">
      <alignment horizontal="center"/>
    </xf>
    <xf numFmtId="3" fontId="5" fillId="0" borderId="6" xfId="0" applyNumberFormat="1" applyFont="1" applyBorder="1" applyAlignment="1">
      <alignment horizontal="center"/>
    </xf>
    <xf numFmtId="164" fontId="5" fillId="0" borderId="8" xfId="0" applyNumberFormat="1" applyFont="1" applyBorder="1" applyAlignment="1">
      <alignment horizontal="center"/>
    </xf>
    <xf numFmtId="1" fontId="5" fillId="0" borderId="6" xfId="0" applyNumberFormat="1" applyFont="1" applyBorder="1" applyAlignment="1">
      <alignment horizontal="center"/>
    </xf>
    <xf numFmtId="165" fontId="5" fillId="0" borderId="6" xfId="0" applyNumberFormat="1" applyFont="1" applyBorder="1" applyAlignment="1">
      <alignment horizontal="center"/>
    </xf>
    <xf numFmtId="0" fontId="5" fillId="6" borderId="4" xfId="0" applyFont="1" applyFill="1" applyBorder="1" applyAlignment="1">
      <alignment horizontal="center"/>
    </xf>
    <xf numFmtId="164" fontId="5" fillId="6" borderId="5" xfId="0" applyNumberFormat="1" applyFont="1" applyFill="1" applyBorder="1" applyAlignment="1">
      <alignment horizontal="center"/>
    </xf>
    <xf numFmtId="164" fontId="9" fillId="0" borderId="7" xfId="0" applyNumberFormat="1" applyFont="1" applyBorder="1" applyAlignment="1">
      <alignment horizontal="center"/>
    </xf>
    <xf numFmtId="0" fontId="3" fillId="0" borderId="0" xfId="0" applyFont="1" applyAlignment="1">
      <alignment horizontal="left"/>
    </xf>
    <xf numFmtId="0" fontId="5" fillId="7" borderId="14" xfId="0" applyFont="1" applyFill="1" applyBorder="1" applyAlignment="1">
      <alignment horizontal="center"/>
    </xf>
    <xf numFmtId="164" fontId="5" fillId="0" borderId="13" xfId="0" applyNumberFormat="1" applyFont="1" applyBorder="1" applyAlignment="1">
      <alignment horizontal="center"/>
    </xf>
    <xf numFmtId="0" fontId="5" fillId="7" borderId="4" xfId="0" applyFont="1" applyFill="1" applyBorder="1" applyAlignment="1">
      <alignment horizontal="center"/>
    </xf>
    <xf numFmtId="1" fontId="5" fillId="0" borderId="13" xfId="0" applyNumberFormat="1" applyFont="1" applyBorder="1" applyAlignment="1">
      <alignment horizontal="center"/>
    </xf>
    <xf numFmtId="0" fontId="10" fillId="0" borderId="0" xfId="0" applyFont="1"/>
    <xf numFmtId="0" fontId="10" fillId="0" borderId="0" xfId="0" applyFont="1" applyAlignment="1">
      <alignment horizontal="center"/>
    </xf>
    <xf numFmtId="3" fontId="2" fillId="0" borderId="0" xfId="0" applyNumberFormat="1" applyFont="1" applyAlignment="1">
      <alignment horizontal="center"/>
    </xf>
    <xf numFmtId="164" fontId="2" fillId="0" borderId="0" xfId="0" applyNumberFormat="1" applyFont="1" applyAlignment="1">
      <alignment horizontal="center"/>
    </xf>
    <xf numFmtId="0" fontId="11" fillId="8" borderId="15" xfId="0" applyFont="1" applyFill="1" applyBorder="1" applyAlignment="1">
      <alignment horizontal="center" vertical="center"/>
    </xf>
    <xf numFmtId="0" fontId="11" fillId="8" borderId="15" xfId="0" applyFont="1" applyFill="1" applyBorder="1" applyAlignment="1">
      <alignment horizontal="center" vertical="center" wrapText="1"/>
    </xf>
    <xf numFmtId="3" fontId="11" fillId="9" borderId="15" xfId="0" applyNumberFormat="1" applyFont="1" applyFill="1" applyBorder="1" applyAlignment="1">
      <alignment horizontal="center" vertical="center" wrapText="1"/>
    </xf>
    <xf numFmtId="3" fontId="11" fillId="10" borderId="15" xfId="0" applyNumberFormat="1"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10" borderId="15" xfId="0" applyFont="1" applyFill="1" applyBorder="1" applyAlignment="1">
      <alignment horizontal="center" vertical="center" wrapText="1"/>
    </xf>
    <xf numFmtId="164" fontId="11" fillId="9" borderId="15" xfId="0" applyNumberFormat="1" applyFont="1" applyFill="1" applyBorder="1" applyAlignment="1">
      <alignment horizontal="center" vertical="center" wrapText="1"/>
    </xf>
    <xf numFmtId="0" fontId="2" fillId="0" borderId="0" xfId="0" applyFont="1" applyAlignment="1">
      <alignment vertical="center"/>
    </xf>
    <xf numFmtId="166" fontId="11" fillId="8" borderId="16" xfId="0" applyNumberFormat="1" applyFont="1" applyFill="1" applyBorder="1" applyAlignment="1">
      <alignment horizontal="center"/>
    </xf>
    <xf numFmtId="0" fontId="9" fillId="11" borderId="15" xfId="0" applyFont="1" applyFill="1" applyBorder="1" applyAlignment="1">
      <alignment horizontal="center"/>
    </xf>
    <xf numFmtId="3" fontId="12" fillId="0" borderId="0" xfId="0" applyNumberFormat="1" applyFont="1" applyAlignment="1">
      <alignment horizontal="center"/>
    </xf>
    <xf numFmtId="164" fontId="12" fillId="0" borderId="0" xfId="0" applyNumberFormat="1" applyFont="1" applyAlignment="1">
      <alignment horizontal="center"/>
    </xf>
    <xf numFmtId="1" fontId="2" fillId="0" borderId="0" xfId="0" applyNumberFormat="1" applyFont="1" applyAlignment="1">
      <alignment horizontal="center"/>
    </xf>
    <xf numFmtId="10" fontId="2" fillId="0" borderId="0" xfId="0" applyNumberFormat="1" applyFont="1" applyAlignment="1">
      <alignment horizontal="center"/>
    </xf>
    <xf numFmtId="10" fontId="13" fillId="0" borderId="0" xfId="0" applyNumberFormat="1" applyFont="1" applyAlignment="1">
      <alignment horizontal="center"/>
    </xf>
    <xf numFmtId="3" fontId="1" fillId="0" borderId="0" xfId="0" applyNumberFormat="1" applyFont="1"/>
    <xf numFmtId="0" fontId="11" fillId="8" borderId="16" xfId="0" applyFont="1" applyFill="1" applyBorder="1" applyAlignment="1">
      <alignment horizontal="center"/>
    </xf>
    <xf numFmtId="164" fontId="10" fillId="11" borderId="15" xfId="0" applyNumberFormat="1" applyFont="1" applyFill="1" applyBorder="1" applyAlignment="1">
      <alignment horizontal="center"/>
    </xf>
    <xf numFmtId="3" fontId="10" fillId="11" borderId="15" xfId="0" applyNumberFormat="1" applyFont="1" applyFill="1" applyBorder="1" applyAlignment="1">
      <alignment horizontal="center"/>
    </xf>
    <xf numFmtId="1" fontId="10" fillId="11" borderId="15" xfId="0" applyNumberFormat="1" applyFont="1" applyFill="1" applyBorder="1" applyAlignment="1">
      <alignment horizontal="center"/>
    </xf>
    <xf numFmtId="10" fontId="10" fillId="11" borderId="15" xfId="0" applyNumberFormat="1" applyFont="1" applyFill="1" applyBorder="1" applyAlignment="1">
      <alignment horizontal="center"/>
    </xf>
    <xf numFmtId="3" fontId="2" fillId="0" borderId="0" xfId="0" applyNumberFormat="1" applyFont="1"/>
    <xf numFmtId="167" fontId="9" fillId="0" borderId="0" xfId="0" applyNumberFormat="1" applyFont="1"/>
    <xf numFmtId="0" fontId="9" fillId="0" borderId="0" xfId="0" applyFont="1"/>
    <xf numFmtId="164" fontId="9" fillId="0" borderId="0" xfId="0" applyNumberFormat="1" applyFont="1" applyAlignment="1">
      <alignment horizontal="center"/>
    </xf>
    <xf numFmtId="3" fontId="9" fillId="0" borderId="0" xfId="0" applyNumberFormat="1" applyFont="1" applyAlignment="1">
      <alignment horizontal="center"/>
    </xf>
    <xf numFmtId="0" fontId="9" fillId="0" borderId="0" xfId="0" applyFont="1" applyAlignment="1">
      <alignment horizontal="right"/>
    </xf>
    <xf numFmtId="10" fontId="9" fillId="0" borderId="0" xfId="0" applyNumberFormat="1" applyFont="1" applyAlignment="1">
      <alignment horizontal="center"/>
    </xf>
    <xf numFmtId="168" fontId="9" fillId="0" borderId="0" xfId="0" applyNumberFormat="1" applyFont="1" applyAlignment="1">
      <alignment horizontal="center"/>
    </xf>
    <xf numFmtId="167" fontId="2" fillId="0" borderId="0" xfId="0" applyNumberFormat="1" applyFont="1" applyAlignment="1">
      <alignment horizontal="right"/>
    </xf>
    <xf numFmtId="169" fontId="2" fillId="0" borderId="0" xfId="0" applyNumberFormat="1" applyFont="1" applyAlignment="1">
      <alignment horizontal="right"/>
    </xf>
    <xf numFmtId="0" fontId="2" fillId="0" borderId="0" xfId="0" applyFont="1" applyAlignment="1">
      <alignment horizontal="right"/>
    </xf>
    <xf numFmtId="168" fontId="2" fillId="0" borderId="0" xfId="0" applyNumberFormat="1" applyFont="1" applyAlignment="1">
      <alignment horizontal="center"/>
    </xf>
    <xf numFmtId="1" fontId="2" fillId="0" borderId="0" xfId="0" applyNumberFormat="1" applyFont="1" applyAlignment="1">
      <alignment horizontal="right"/>
    </xf>
    <xf numFmtId="0" fontId="14" fillId="0" borderId="0" xfId="0" applyFont="1"/>
    <xf numFmtId="0" fontId="2" fillId="0" borderId="0" xfId="0" applyFont="1" applyAlignment="1">
      <alignment vertical="top"/>
    </xf>
    <xf numFmtId="0" fontId="15" fillId="0" borderId="0" xfId="0" applyFont="1"/>
    <xf numFmtId="0" fontId="9" fillId="12" borderId="16" xfId="0" applyFont="1" applyFill="1" applyBorder="1"/>
    <xf numFmtId="0" fontId="2" fillId="0" borderId="3" xfId="0" applyFont="1" applyBorder="1"/>
    <xf numFmtId="0" fontId="4" fillId="0" borderId="3" xfId="0" applyFont="1" applyBorder="1"/>
    <xf numFmtId="0" fontId="2" fillId="0" borderId="0" xfId="0" applyFont="1"/>
    <xf numFmtId="0" fontId="0" fillId="0" borderId="0" xfId="0"/>
    <xf numFmtId="0" fontId="2" fillId="0" borderId="9" xfId="0" applyFont="1" applyBorder="1"/>
    <xf numFmtId="0" fontId="4" fillId="0" borderId="9" xfId="0" applyFont="1" applyBorder="1"/>
    <xf numFmtId="0" fontId="3" fillId="0" borderId="10" xfId="0" applyFont="1" applyBorder="1" applyAlignment="1">
      <alignment horizontal="center"/>
    </xf>
    <xf numFmtId="0" fontId="4" fillId="0" borderId="11" xfId="0" applyFont="1" applyBorder="1"/>
    <xf numFmtId="0" fontId="3" fillId="0" borderId="12" xfId="0" applyFont="1" applyBorder="1" applyAlignment="1">
      <alignment horizontal="center"/>
    </xf>
    <xf numFmtId="0" fontId="4" fillId="0" borderId="8" xfId="0" applyFont="1" applyBorder="1"/>
    <xf numFmtId="0" fontId="4" fillId="0" borderId="13" xfId="0" applyFont="1" applyBorder="1"/>
    <xf numFmtId="0" fontId="4" fillId="0" borderId="6" xfId="0" applyFont="1" applyBorder="1"/>
    <xf numFmtId="0" fontId="3" fillId="2" borderId="1" xfId="0" applyFont="1" applyFill="1" applyBorder="1" applyAlignment="1">
      <alignment horizontal="center"/>
    </xf>
    <xf numFmtId="0" fontId="4" fillId="0" borderId="2" xfId="0" applyFont="1" applyBorder="1"/>
    <xf numFmtId="0" fontId="3" fillId="0" borderId="0" xfId="0" applyFont="1" applyAlignment="1">
      <alignment horizontal="center"/>
    </xf>
    <xf numFmtId="0" fontId="5" fillId="0" borderId="0" xfId="0" applyFont="1" applyAlignment="1">
      <alignment horizontal="center"/>
    </xf>
    <xf numFmtId="0" fontId="2" fillId="0" borderId="0" xfId="0" applyFont="1" applyAlignment="1">
      <alignment vertical="top" wrapText="1"/>
    </xf>
    <xf numFmtId="0" fontId="18" fillId="13" borderId="16" xfId="0" applyFont="1" applyFill="1" applyBorder="1" applyAlignment="1">
      <alignment horizontal="center"/>
    </xf>
    <xf numFmtId="0" fontId="4" fillId="0" borderId="16" xfId="0" applyFont="1" applyBorder="1"/>
    <xf numFmtId="0" fontId="19" fillId="14" borderId="16" xfId="0" applyFont="1" applyFill="1" applyBorder="1" applyAlignment="1">
      <alignment horizontal="center" vertical="center"/>
    </xf>
    <xf numFmtId="0" fontId="4" fillId="0" borderId="17" xfId="0" applyFont="1" applyBorder="1"/>
    <xf numFmtId="170" fontId="20" fillId="7" borderId="18" xfId="0" applyNumberFormat="1" applyFont="1" applyFill="1" applyBorder="1" applyAlignment="1">
      <alignment horizontal="center" vertical="center"/>
    </xf>
    <xf numFmtId="0" fontId="4" fillId="0" borderId="19" xfId="0" applyFont="1" applyBorder="1"/>
    <xf numFmtId="170" fontId="20" fillId="7" borderId="19" xfId="0" applyNumberFormat="1" applyFont="1" applyFill="1" applyBorder="1" applyAlignment="1">
      <alignment horizontal="center" vertical="center"/>
    </xf>
    <xf numFmtId="0" fontId="4" fillId="0" borderId="20" xfId="0" applyFont="1" applyBorder="1"/>
    <xf numFmtId="0" fontId="21" fillId="0" borderId="0" xfId="0" applyFont="1" applyAlignment="1">
      <alignment horizontal="center" vertical="center"/>
    </xf>
    <xf numFmtId="0" fontId="4" fillId="0" borderId="21" xfId="0" applyFont="1" applyBorder="1"/>
    <xf numFmtId="0" fontId="4" fillId="0" borderId="22" xfId="0" applyFont="1" applyBorder="1"/>
    <xf numFmtId="0" fontId="4" fillId="0" borderId="23" xfId="0" applyFont="1" applyBorder="1"/>
    <xf numFmtId="0" fontId="4" fillId="0" borderId="24" xfId="0" applyFont="1" applyBorder="1"/>
    <xf numFmtId="0" fontId="5" fillId="0" borderId="19" xfId="0" applyFont="1" applyBorder="1" applyAlignment="1">
      <alignment horizontal="center"/>
    </xf>
    <xf numFmtId="0" fontId="22" fillId="0" borderId="0" xfId="0" applyFont="1" applyAlignment="1">
      <alignment horizontal="center" vertical="center"/>
    </xf>
    <xf numFmtId="10" fontId="20" fillId="7" borderId="19" xfId="0" applyNumberFormat="1" applyFont="1" applyFill="1" applyBorder="1" applyAlignment="1">
      <alignment horizontal="center" vertical="center"/>
    </xf>
    <xf numFmtId="0" fontId="23" fillId="10" borderId="16" xfId="0" applyFont="1" applyFill="1" applyBorder="1" applyAlignment="1">
      <alignment horizontal="center"/>
    </xf>
    <xf numFmtId="0" fontId="23" fillId="15" borderId="16" xfId="0" applyFont="1" applyFill="1" applyBorder="1" applyAlignment="1">
      <alignment horizontal="center"/>
    </xf>
    <xf numFmtId="0" fontId="23" fillId="14" borderId="16" xfId="0" applyFont="1" applyFill="1" applyBorder="1" applyAlignment="1">
      <alignment horizontal="center"/>
    </xf>
    <xf numFmtId="2" fontId="24" fillId="7" borderId="18" xfId="0" applyNumberFormat="1" applyFont="1" applyFill="1" applyBorder="1" applyAlignment="1">
      <alignment horizontal="center" vertical="center"/>
    </xf>
    <xf numFmtId="1" fontId="20" fillId="16" borderId="25" xfId="0" applyNumberFormat="1" applyFont="1" applyFill="1" applyBorder="1" applyAlignment="1">
      <alignment horizontal="center" vertical="center"/>
    </xf>
    <xf numFmtId="0" fontId="4" fillId="0" borderId="26" xfId="0" applyFont="1" applyBorder="1"/>
    <xf numFmtId="0" fontId="4" fillId="0" borderId="27" xfId="0" applyFont="1" applyBorder="1"/>
    <xf numFmtId="0" fontId="25" fillId="0" borderId="0" xfId="0" applyFont="1" applyAlignment="1">
      <alignment horizontal="center" vertical="center"/>
    </xf>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4" fillId="0" borderId="32" xfId="0" applyFont="1" applyBorder="1"/>
    <xf numFmtId="0" fontId="26" fillId="15" borderId="16" xfId="0" applyFont="1" applyFill="1" applyBorder="1" applyAlignment="1">
      <alignment horizontal="center"/>
    </xf>
    <xf numFmtId="170" fontId="20" fillId="16" borderId="25" xfId="0" applyNumberFormat="1" applyFont="1" applyFill="1" applyBorder="1" applyAlignment="1">
      <alignment horizontal="center" vertical="center"/>
    </xf>
    <xf numFmtId="1" fontId="20" fillId="16" borderId="19" xfId="0" applyNumberFormat="1" applyFont="1" applyFill="1" applyBorder="1" applyAlignment="1">
      <alignment horizontal="center" vertical="center"/>
    </xf>
    <xf numFmtId="170" fontId="20" fillId="16" borderId="18" xfId="0" applyNumberFormat="1" applyFont="1" applyFill="1" applyBorder="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5" fillId="0" borderId="0" xfId="0" applyFont="1" applyAlignment="1"/>
    <xf numFmtId="0" fontId="0" fillId="0" borderId="0" xfId="0" applyAlignment="1"/>
    <xf numFmtId="0" fontId="4" fillId="0" borderId="2" xfId="0" applyFont="1" applyBorder="1" applyAlignment="1"/>
    <xf numFmtId="0" fontId="3" fillId="2" borderId="1" xfId="0" applyFont="1" applyFill="1" applyBorder="1" applyAlignment="1">
      <alignment horizontal="center" vertical="center"/>
    </xf>
    <xf numFmtId="9" fontId="0" fillId="0" borderId="0" xfId="1" applyNumberFormat="1" applyFont="1" applyAlignment="1">
      <alignment horizontal="center" vertical="center"/>
    </xf>
    <xf numFmtId="0" fontId="3" fillId="17" borderId="1" xfId="0" applyFont="1" applyFill="1" applyBorder="1" applyAlignment="1">
      <alignment horizontal="center"/>
    </xf>
    <xf numFmtId="0" fontId="4" fillId="18" borderId="2" xfId="0" applyFont="1" applyFill="1" applyBorder="1"/>
    <xf numFmtId="0" fontId="5" fillId="17" borderId="4" xfId="0" applyFont="1" applyFill="1" applyBorder="1" applyAlignment="1">
      <alignment horizontal="center"/>
    </xf>
    <xf numFmtId="9" fontId="28" fillId="0" borderId="0" xfId="0" applyNumberFormat="1" applyFont="1" applyAlignment="1">
      <alignment horizontal="center"/>
    </xf>
    <xf numFmtId="0" fontId="16" fillId="0" borderId="16" xfId="2"/>
    <xf numFmtId="164" fontId="34" fillId="19" borderId="16" xfId="2" applyNumberFormat="1" applyFont="1" applyFill="1" applyAlignment="1">
      <alignment vertical="center"/>
    </xf>
    <xf numFmtId="164" fontId="30" fillId="20" borderId="34" xfId="2" applyNumberFormat="1" applyFont="1" applyFill="1" applyBorder="1" applyAlignment="1">
      <alignment horizontal="center" vertical="center"/>
    </xf>
    <xf numFmtId="10" fontId="30" fillId="20" borderId="34" xfId="2" applyNumberFormat="1" applyFont="1" applyFill="1" applyBorder="1" applyAlignment="1">
      <alignment horizontal="center" vertical="center"/>
    </xf>
    <xf numFmtId="0" fontId="34" fillId="20" borderId="34" xfId="2" applyFont="1" applyFill="1" applyBorder="1" applyAlignment="1">
      <alignment vertical="center"/>
    </xf>
    <xf numFmtId="0" fontId="29" fillId="20" borderId="35" xfId="2" applyFont="1" applyFill="1" applyBorder="1" applyAlignment="1">
      <alignment horizontal="center" vertical="center"/>
    </xf>
    <xf numFmtId="164" fontId="33" fillId="22" borderId="36" xfId="2" applyNumberFormat="1" applyFont="1" applyFill="1" applyBorder="1" applyAlignment="1">
      <alignment horizontal="center" vertical="center"/>
    </xf>
    <xf numFmtId="164" fontId="33" fillId="22" borderId="39" xfId="2" applyNumberFormat="1" applyFont="1" applyFill="1" applyBorder="1" applyAlignment="1">
      <alignment horizontal="center" vertical="center"/>
    </xf>
    <xf numFmtId="164" fontId="32" fillId="23" borderId="36" xfId="2" applyNumberFormat="1" applyFont="1" applyFill="1" applyBorder="1" applyAlignment="1">
      <alignment horizontal="center" vertical="center"/>
    </xf>
    <xf numFmtId="10" fontId="33" fillId="22" borderId="36" xfId="2" applyNumberFormat="1" applyFont="1" applyFill="1" applyBorder="1" applyAlignment="1">
      <alignment horizontal="center" vertical="center"/>
    </xf>
    <xf numFmtId="164" fontId="32" fillId="21" borderId="36" xfId="2" applyNumberFormat="1" applyFont="1" applyFill="1" applyBorder="1" applyAlignment="1">
      <alignment horizontal="center" vertical="center"/>
    </xf>
    <xf numFmtId="0" fontId="33" fillId="22" borderId="38" xfId="2" applyFont="1" applyFill="1" applyBorder="1" applyAlignment="1">
      <alignment horizontal="center" vertical="center"/>
    </xf>
    <xf numFmtId="167" fontId="35" fillId="20" borderId="40" xfId="2" applyNumberFormat="1" applyFont="1" applyFill="1" applyBorder="1" applyAlignment="1">
      <alignment horizontal="center" vertical="center"/>
    </xf>
    <xf numFmtId="164" fontId="32" fillId="23" borderId="39" xfId="2" applyNumberFormat="1" applyFont="1" applyFill="1" applyBorder="1" applyAlignment="1">
      <alignment horizontal="center" vertical="center"/>
    </xf>
    <xf numFmtId="10" fontId="33" fillId="22" borderId="39" xfId="2" applyNumberFormat="1" applyFont="1" applyFill="1" applyBorder="1" applyAlignment="1">
      <alignment horizontal="center" vertical="center"/>
    </xf>
    <xf numFmtId="164" fontId="32" fillId="21" borderId="39" xfId="2" applyNumberFormat="1" applyFont="1" applyFill="1" applyBorder="1" applyAlignment="1">
      <alignment horizontal="center" vertical="center"/>
    </xf>
    <xf numFmtId="0" fontId="33" fillId="22" borderId="41" xfId="2" applyFont="1" applyFill="1" applyBorder="1" applyAlignment="1">
      <alignment horizontal="center" vertical="center"/>
    </xf>
    <xf numFmtId="164" fontId="37" fillId="21" borderId="39" xfId="2" applyNumberFormat="1" applyFont="1" applyFill="1" applyBorder="1" applyAlignment="1">
      <alignment horizontal="center" vertical="center"/>
    </xf>
    <xf numFmtId="164" fontId="33" fillId="22" borderId="42" xfId="2" applyNumberFormat="1" applyFont="1" applyFill="1" applyBorder="1" applyAlignment="1">
      <alignment horizontal="center" vertical="center"/>
    </xf>
    <xf numFmtId="164" fontId="32" fillId="23" borderId="42" xfId="2" applyNumberFormat="1" applyFont="1" applyFill="1" applyBorder="1" applyAlignment="1">
      <alignment horizontal="center" vertical="center"/>
    </xf>
    <xf numFmtId="10" fontId="33" fillId="22" borderId="42" xfId="2" applyNumberFormat="1" applyFont="1" applyFill="1" applyBorder="1" applyAlignment="1">
      <alignment horizontal="center" vertical="center"/>
    </xf>
    <xf numFmtId="0" fontId="33" fillId="22" borderId="43" xfId="2" applyFont="1" applyFill="1" applyBorder="1" applyAlignment="1">
      <alignment horizontal="center" vertical="center"/>
    </xf>
    <xf numFmtId="164" fontId="38" fillId="19" borderId="16" xfId="2" applyNumberFormat="1" applyFont="1" applyFill="1" applyAlignment="1">
      <alignment vertical="center"/>
    </xf>
    <xf numFmtId="0" fontId="29" fillId="20" borderId="34" xfId="2" applyFont="1" applyFill="1" applyBorder="1" applyAlignment="1">
      <alignment horizontal="center" vertical="center"/>
    </xf>
    <xf numFmtId="0" fontId="29" fillId="25" borderId="34" xfId="2" applyFont="1" applyFill="1" applyBorder="1" applyAlignment="1">
      <alignment horizontal="center" vertical="center"/>
    </xf>
    <xf numFmtId="0" fontId="4" fillId="0" borderId="27" xfId="2" applyFont="1" applyBorder="1"/>
    <xf numFmtId="0" fontId="4" fillId="0" borderId="26" xfId="2" applyFont="1" applyBorder="1"/>
    <xf numFmtId="0" fontId="34" fillId="19" borderId="16" xfId="2" applyFont="1" applyFill="1" applyAlignment="1">
      <alignment vertical="center"/>
    </xf>
    <xf numFmtId="0" fontId="4" fillId="0" borderId="33" xfId="2" applyFont="1" applyBorder="1"/>
    <xf numFmtId="0" fontId="4" fillId="0" borderId="45" xfId="2" applyFont="1" applyBorder="1"/>
    <xf numFmtId="0" fontId="39" fillId="26" borderId="44" xfId="2" applyFont="1" applyFill="1" applyBorder="1" applyAlignment="1">
      <alignment horizontal="center" vertical="center"/>
    </xf>
    <xf numFmtId="0" fontId="16" fillId="0" borderId="16" xfId="2"/>
    <xf numFmtId="164" fontId="40" fillId="19" borderId="16" xfId="2" applyNumberFormat="1" applyFont="1" applyFill="1" applyAlignment="1">
      <alignment horizontal="center" vertical="center" wrapText="1"/>
    </xf>
    <xf numFmtId="177" fontId="33" fillId="21" borderId="46" xfId="2" applyNumberFormat="1" applyFont="1" applyFill="1" applyBorder="1" applyAlignment="1">
      <alignment horizontal="center" vertical="center"/>
    </xf>
    <xf numFmtId="0" fontId="31" fillId="23" borderId="46" xfId="2" applyFont="1" applyFill="1" applyBorder="1" applyAlignment="1">
      <alignment horizontal="center" vertical="center"/>
    </xf>
    <xf numFmtId="0" fontId="32" fillId="21" borderId="16" xfId="2" applyFont="1" applyFill="1" applyAlignment="1">
      <alignment vertical="center"/>
    </xf>
    <xf numFmtId="0" fontId="42" fillId="19" borderId="16" xfId="2" applyFont="1" applyFill="1" applyAlignment="1">
      <alignment horizontal="center" vertical="center"/>
    </xf>
    <xf numFmtId="0" fontId="42" fillId="19" borderId="28" xfId="2" applyFont="1" applyFill="1" applyBorder="1" applyAlignment="1">
      <alignment horizontal="center" vertical="center"/>
    </xf>
    <xf numFmtId="0" fontId="42" fillId="21" borderId="16" xfId="2" applyFont="1" applyFill="1" applyAlignment="1">
      <alignment horizontal="center" vertical="center"/>
    </xf>
    <xf numFmtId="0" fontId="43" fillId="19" borderId="25" xfId="2" applyFont="1" applyFill="1" applyBorder="1" applyAlignment="1">
      <alignment horizontal="center" vertical="center"/>
    </xf>
    <xf numFmtId="0" fontId="43" fillId="21" borderId="16" xfId="2" applyFont="1" applyFill="1" applyAlignment="1">
      <alignment horizontal="center" vertical="center"/>
    </xf>
    <xf numFmtId="0" fontId="36" fillId="21" borderId="16" xfId="2" applyFont="1" applyFill="1" applyAlignment="1">
      <alignment horizontal="center" vertical="center"/>
    </xf>
    <xf numFmtId="0" fontId="40" fillId="19" borderId="16" xfId="2" applyFont="1" applyFill="1" applyAlignment="1">
      <alignment horizontal="center" vertical="center"/>
    </xf>
    <xf numFmtId="10" fontId="33" fillId="21" borderId="46" xfId="2" applyNumberFormat="1" applyFont="1" applyFill="1" applyBorder="1" applyAlignment="1">
      <alignment horizontal="center" vertical="center"/>
    </xf>
    <xf numFmtId="164" fontId="31" fillId="22" borderId="47" xfId="2" applyNumberFormat="1" applyFont="1" applyFill="1" applyBorder="1" applyAlignment="1">
      <alignment horizontal="center" vertical="center"/>
    </xf>
    <xf numFmtId="0" fontId="31" fillId="23" borderId="47" xfId="2" applyFont="1" applyFill="1" applyBorder="1" applyAlignment="1">
      <alignment vertical="center"/>
    </xf>
    <xf numFmtId="0" fontId="31" fillId="23" borderId="46" xfId="2" applyFont="1" applyFill="1" applyBorder="1" applyAlignment="1">
      <alignment vertical="center"/>
    </xf>
    <xf numFmtId="0" fontId="33" fillId="21" borderId="16" xfId="2" applyFont="1" applyFill="1" applyAlignment="1">
      <alignment vertical="center"/>
    </xf>
    <xf numFmtId="0" fontId="4" fillId="0" borderId="48" xfId="2" applyFont="1" applyBorder="1"/>
    <xf numFmtId="10" fontId="33" fillId="21" borderId="49" xfId="2" applyNumberFormat="1" applyFont="1" applyFill="1" applyBorder="1" applyAlignment="1">
      <alignment horizontal="center" vertical="center"/>
    </xf>
    <xf numFmtId="10" fontId="33" fillId="21" borderId="50" xfId="2" applyNumberFormat="1" applyFont="1" applyFill="1" applyBorder="1" applyAlignment="1">
      <alignment horizontal="center" vertical="center"/>
    </xf>
    <xf numFmtId="0" fontId="33" fillId="21" borderId="50" xfId="2" applyFont="1" applyFill="1" applyBorder="1" applyAlignment="1">
      <alignment vertical="center"/>
    </xf>
    <xf numFmtId="0" fontId="33" fillId="0" borderId="51" xfId="2" applyFont="1" applyBorder="1" applyAlignment="1">
      <alignment vertical="center"/>
    </xf>
    <xf numFmtId="0" fontId="4" fillId="0" borderId="52" xfId="2" applyFont="1" applyBorder="1"/>
    <xf numFmtId="10" fontId="33" fillId="21" borderId="53" xfId="2" applyNumberFormat="1" applyFont="1" applyFill="1" applyBorder="1" applyAlignment="1">
      <alignment horizontal="center" vertical="center"/>
    </xf>
    <xf numFmtId="10" fontId="33" fillId="21" borderId="16" xfId="2" applyNumberFormat="1" applyFont="1" applyFill="1" applyAlignment="1">
      <alignment horizontal="center" vertical="center"/>
    </xf>
    <xf numFmtId="0" fontId="33" fillId="0" borderId="54" xfId="2" applyFont="1" applyBorder="1" applyAlignment="1">
      <alignment vertical="center"/>
    </xf>
    <xf numFmtId="0" fontId="32" fillId="27" borderId="55" xfId="2" applyFont="1" applyFill="1" applyBorder="1" applyAlignment="1">
      <alignment horizontal="center" vertical="center" wrapText="1"/>
    </xf>
    <xf numFmtId="10" fontId="33" fillId="21" borderId="56" xfId="2" applyNumberFormat="1" applyFont="1" applyFill="1" applyBorder="1" applyAlignment="1">
      <alignment horizontal="center" vertical="center"/>
    </xf>
    <xf numFmtId="10" fontId="33" fillId="21" borderId="57" xfId="2" applyNumberFormat="1" applyFont="1" applyFill="1" applyBorder="1" applyAlignment="1">
      <alignment horizontal="center" vertical="center"/>
    </xf>
    <xf numFmtId="0" fontId="33" fillId="21" borderId="57" xfId="2" applyFont="1" applyFill="1" applyBorder="1" applyAlignment="1">
      <alignment vertical="center"/>
    </xf>
    <xf numFmtId="0" fontId="33" fillId="0" borderId="58" xfId="2" applyFont="1" applyBorder="1" applyAlignment="1">
      <alignment vertical="center"/>
    </xf>
    <xf numFmtId="164" fontId="33" fillId="21" borderId="16" xfId="2" applyNumberFormat="1" applyFont="1" applyFill="1" applyAlignment="1">
      <alignment vertical="center"/>
    </xf>
    <xf numFmtId="0" fontId="32" fillId="27" borderId="59" xfId="2" applyFont="1" applyFill="1" applyBorder="1" applyAlignment="1">
      <alignment horizontal="center" vertical="center"/>
    </xf>
    <xf numFmtId="10" fontId="33" fillId="21" borderId="60" xfId="2" applyNumberFormat="1" applyFont="1" applyFill="1" applyBorder="1" applyAlignment="1">
      <alignment horizontal="center" vertical="center"/>
    </xf>
    <xf numFmtId="0" fontId="33" fillId="0" borderId="60" xfId="2" applyFont="1" applyBorder="1" applyAlignment="1">
      <alignment vertical="center"/>
    </xf>
    <xf numFmtId="10" fontId="31" fillId="22" borderId="47" xfId="2" applyNumberFormat="1" applyFont="1" applyFill="1" applyBorder="1" applyAlignment="1">
      <alignment horizontal="center" vertical="center"/>
    </xf>
    <xf numFmtId="0" fontId="33" fillId="22" borderId="61" xfId="2" applyFont="1" applyFill="1" applyBorder="1" applyAlignment="1">
      <alignment horizontal="center" vertical="center"/>
    </xf>
    <xf numFmtId="2" fontId="33" fillId="22" borderId="62" xfId="2" applyNumberFormat="1" applyFont="1" applyFill="1" applyBorder="1" applyAlignment="1">
      <alignment horizontal="center" vertical="center"/>
    </xf>
    <xf numFmtId="164" fontId="33" fillId="22" borderId="62" xfId="2" applyNumberFormat="1" applyFont="1" applyFill="1" applyBorder="1" applyAlignment="1">
      <alignment horizontal="center" vertical="center"/>
    </xf>
    <xf numFmtId="0" fontId="33" fillId="22" borderId="62" xfId="2" applyFont="1" applyFill="1" applyBorder="1" applyAlignment="1">
      <alignment horizontal="center" vertical="center"/>
    </xf>
    <xf numFmtId="10" fontId="33" fillId="22" borderId="62" xfId="2" applyNumberFormat="1" applyFont="1" applyFill="1" applyBorder="1" applyAlignment="1">
      <alignment horizontal="center" vertical="center"/>
    </xf>
    <xf numFmtId="0" fontId="32" fillId="27" borderId="63" xfId="2" applyFont="1" applyFill="1" applyBorder="1" applyAlignment="1">
      <alignment horizontal="center" vertical="center"/>
    </xf>
    <xf numFmtId="10" fontId="33" fillId="22" borderId="47" xfId="2" applyNumberFormat="1" applyFont="1" applyFill="1" applyBorder="1" applyAlignment="1">
      <alignment horizontal="center" vertical="center"/>
    </xf>
    <xf numFmtId="177" fontId="31" fillId="22" borderId="47" xfId="2" applyNumberFormat="1" applyFont="1" applyFill="1" applyBorder="1" applyAlignment="1">
      <alignment horizontal="center" vertical="center"/>
    </xf>
    <xf numFmtId="164" fontId="33" fillId="0" borderId="47" xfId="2" applyNumberFormat="1" applyFont="1" applyBorder="1" applyAlignment="1">
      <alignment horizontal="center" vertical="center"/>
    </xf>
    <xf numFmtId="10" fontId="44" fillId="0" borderId="47" xfId="2" applyNumberFormat="1" applyFont="1" applyBorder="1" applyAlignment="1">
      <alignment horizontal="center" vertical="center"/>
    </xf>
    <xf numFmtId="2" fontId="33" fillId="0" borderId="47" xfId="2" applyNumberFormat="1" applyFont="1" applyBorder="1" applyAlignment="1">
      <alignment horizontal="center" vertical="center"/>
    </xf>
    <xf numFmtId="10" fontId="33" fillId="0" borderId="47" xfId="2" applyNumberFormat="1" applyFont="1" applyBorder="1" applyAlignment="1">
      <alignment horizontal="center" vertical="center"/>
    </xf>
    <xf numFmtId="4" fontId="33" fillId="0" borderId="47" xfId="2" applyNumberFormat="1" applyFont="1" applyBorder="1" applyAlignment="1">
      <alignment horizontal="center" vertical="center"/>
    </xf>
    <xf numFmtId="10" fontId="33" fillId="0" borderId="47" xfId="2" applyNumberFormat="1" applyFont="1" applyBorder="1" applyAlignment="1">
      <alignment horizontal="center"/>
    </xf>
    <xf numFmtId="164" fontId="33" fillId="0" borderId="47" xfId="2" applyNumberFormat="1" applyFont="1" applyBorder="1" applyAlignment="1">
      <alignment horizontal="center"/>
    </xf>
    <xf numFmtId="0" fontId="32" fillId="27" borderId="47" xfId="2" applyFont="1" applyFill="1" applyBorder="1" applyAlignment="1">
      <alignment horizontal="center" vertical="center"/>
    </xf>
    <xf numFmtId="10" fontId="2" fillId="0" borderId="47" xfId="2" applyNumberFormat="1" applyFont="1" applyBorder="1" applyAlignment="1">
      <alignment vertical="center"/>
    </xf>
    <xf numFmtId="0" fontId="33" fillId="0" borderId="47" xfId="2" applyFont="1" applyBorder="1" applyAlignment="1">
      <alignment horizontal="center"/>
    </xf>
    <xf numFmtId="0" fontId="45" fillId="21" borderId="16" xfId="2" applyFont="1" applyFill="1" applyAlignment="1">
      <alignment vertical="center"/>
    </xf>
    <xf numFmtId="0" fontId="42" fillId="24" borderId="47" xfId="2" applyFont="1" applyFill="1" applyBorder="1" applyAlignment="1">
      <alignment horizontal="center" vertical="center"/>
    </xf>
    <xf numFmtId="0" fontId="42" fillId="28" borderId="47" xfId="2" applyFont="1" applyFill="1" applyBorder="1" applyAlignment="1">
      <alignment horizontal="center" vertical="center"/>
    </xf>
    <xf numFmtId="0" fontId="42" fillId="29" borderId="16" xfId="2" applyFont="1" applyFill="1" applyAlignment="1">
      <alignment horizontal="center" vertical="center"/>
    </xf>
    <xf numFmtId="0" fontId="42" fillId="29" borderId="47" xfId="2" applyFont="1" applyFill="1" applyBorder="1" applyAlignment="1">
      <alignment horizontal="center" vertical="center"/>
    </xf>
    <xf numFmtId="0" fontId="42" fillId="30" borderId="16" xfId="2" applyFont="1" applyFill="1" applyAlignment="1">
      <alignment horizontal="center" vertical="center"/>
    </xf>
    <xf numFmtId="0" fontId="42" fillId="19" borderId="47" xfId="2" applyFont="1" applyFill="1" applyBorder="1" applyAlignment="1">
      <alignment horizontal="center" vertical="center"/>
    </xf>
    <xf numFmtId="0" fontId="43" fillId="31" borderId="47" xfId="2" applyFont="1" applyFill="1" applyBorder="1" applyAlignment="1">
      <alignment horizontal="center" vertical="center"/>
    </xf>
    <xf numFmtId="0" fontId="43" fillId="19" borderId="16" xfId="2" applyFont="1" applyFill="1" applyAlignment="1">
      <alignment horizontal="center" vertical="center"/>
    </xf>
    <xf numFmtId="10" fontId="33" fillId="21" borderId="32" xfId="2" applyNumberFormat="1" applyFont="1" applyFill="1" applyBorder="1" applyAlignment="1">
      <alignment horizontal="center" vertical="center"/>
    </xf>
    <xf numFmtId="10" fontId="33" fillId="21" borderId="31" xfId="2" applyNumberFormat="1" applyFont="1" applyFill="1" applyBorder="1" applyAlignment="1">
      <alignment horizontal="center" vertical="center"/>
    </xf>
    <xf numFmtId="0" fontId="33" fillId="21" borderId="31" xfId="2" applyFont="1" applyFill="1" applyBorder="1" applyAlignment="1">
      <alignment vertical="center"/>
    </xf>
    <xf numFmtId="0" fontId="33" fillId="21" borderId="30" xfId="2" applyFont="1" applyFill="1" applyBorder="1" applyAlignment="1">
      <alignment vertical="center"/>
    </xf>
    <xf numFmtId="10" fontId="33" fillId="21" borderId="29" xfId="2" applyNumberFormat="1" applyFont="1" applyFill="1" applyBorder="1" applyAlignment="1">
      <alignment horizontal="center" vertical="center"/>
    </xf>
    <xf numFmtId="0" fontId="33" fillId="21" borderId="28" xfId="2" applyFont="1" applyFill="1" applyBorder="1" applyAlignment="1">
      <alignment vertical="center"/>
    </xf>
    <xf numFmtId="0" fontId="33" fillId="0" borderId="16" xfId="2" applyFont="1" applyAlignment="1">
      <alignment vertical="center"/>
    </xf>
    <xf numFmtId="0" fontId="33" fillId="0" borderId="28" xfId="2" applyFont="1" applyBorder="1" applyAlignment="1">
      <alignment vertical="center"/>
    </xf>
    <xf numFmtId="10" fontId="33" fillId="21" borderId="16" xfId="2" applyNumberFormat="1" applyFont="1" applyFill="1" applyAlignment="1">
      <alignment vertical="center"/>
    </xf>
    <xf numFmtId="10" fontId="33" fillId="21" borderId="27" xfId="2" applyNumberFormat="1" applyFont="1" applyFill="1" applyBorder="1" applyAlignment="1">
      <alignment horizontal="center" vertical="center"/>
    </xf>
    <xf numFmtId="10" fontId="33" fillId="21" borderId="26" xfId="2" applyNumberFormat="1" applyFont="1" applyFill="1" applyBorder="1" applyAlignment="1">
      <alignment horizontal="center" vertical="center"/>
    </xf>
    <xf numFmtId="0" fontId="33" fillId="0" borderId="26" xfId="2" applyFont="1" applyBorder="1" applyAlignment="1">
      <alignment vertical="center"/>
    </xf>
    <xf numFmtId="0" fontId="33" fillId="0" borderId="25" xfId="2" applyFont="1" applyBorder="1" applyAlignment="1">
      <alignment vertical="center"/>
    </xf>
    <xf numFmtId="0" fontId="33" fillId="21" borderId="60" xfId="2" applyFont="1" applyFill="1" applyBorder="1" applyAlignment="1">
      <alignment vertical="center"/>
    </xf>
    <xf numFmtId="164" fontId="36" fillId="19" borderId="47" xfId="2" applyNumberFormat="1" applyFont="1" applyFill="1" applyBorder="1" applyAlignment="1">
      <alignment horizontal="center" vertical="center"/>
    </xf>
    <xf numFmtId="0" fontId="33" fillId="22" borderId="16" xfId="2" applyFont="1" applyFill="1" applyAlignment="1">
      <alignment vertical="center"/>
    </xf>
    <xf numFmtId="10" fontId="33" fillId="22" borderId="46" xfId="2" applyNumberFormat="1" applyFont="1" applyFill="1" applyBorder="1" applyAlignment="1">
      <alignment horizontal="center" vertical="center"/>
    </xf>
    <xf numFmtId="177" fontId="31" fillId="22" borderId="46" xfId="2" applyNumberFormat="1" applyFont="1" applyFill="1" applyBorder="1" applyAlignment="1">
      <alignment horizontal="center" vertical="center"/>
    </xf>
    <xf numFmtId="0" fontId="32" fillId="27" borderId="64" xfId="2" applyFont="1" applyFill="1" applyBorder="1" applyAlignment="1">
      <alignment horizontal="center" vertical="center"/>
    </xf>
    <xf numFmtId="0" fontId="42" fillId="24" borderId="16" xfId="2" applyFont="1" applyFill="1" applyAlignment="1">
      <alignment horizontal="center" vertical="center"/>
    </xf>
    <xf numFmtId="0" fontId="42" fillId="28" borderId="16" xfId="2" applyFont="1" applyFill="1" applyAlignment="1">
      <alignment horizontal="center" vertical="center"/>
    </xf>
    <xf numFmtId="0" fontId="43" fillId="31" borderId="65" xfId="2" applyFont="1" applyFill="1" applyBorder="1" applyAlignment="1">
      <alignment horizontal="center" vertical="center"/>
    </xf>
    <xf numFmtId="0" fontId="46" fillId="19" borderId="16" xfId="2" applyFont="1" applyFill="1" applyAlignment="1">
      <alignment horizontal="left" vertical="center"/>
    </xf>
    <xf numFmtId="0" fontId="40" fillId="19" borderId="16" xfId="2" applyFont="1" applyFill="1" applyAlignment="1">
      <alignment horizontal="left" vertical="center"/>
    </xf>
    <xf numFmtId="164" fontId="41" fillId="20" borderId="16" xfId="2" applyNumberFormat="1" applyFont="1" applyFill="1" applyBorder="1" applyAlignment="1">
      <alignment horizontal="center" vertical="center"/>
    </xf>
    <xf numFmtId="49" fontId="33" fillId="22" borderId="66" xfId="2" applyNumberFormat="1" applyFont="1" applyFill="1" applyBorder="1" applyAlignment="1">
      <alignment horizontal="center" vertical="center"/>
    </xf>
    <xf numFmtId="49" fontId="33" fillId="22" borderId="67" xfId="2" applyNumberFormat="1" applyFont="1" applyFill="1" applyBorder="1" applyAlignment="1">
      <alignment horizontal="center" vertical="center"/>
    </xf>
    <xf numFmtId="49" fontId="33" fillId="22" borderId="37" xfId="2" applyNumberFormat="1" applyFont="1" applyFill="1" applyBorder="1" applyAlignment="1">
      <alignment horizontal="center" vertical="center"/>
    </xf>
    <xf numFmtId="0" fontId="48" fillId="0" borderId="0" xfId="0" applyFont="1" applyAlignment="1">
      <alignment horizontal="center"/>
    </xf>
    <xf numFmtId="0" fontId="49" fillId="0" borderId="0" xfId="0" applyFont="1"/>
    <xf numFmtId="0" fontId="48" fillId="0" borderId="0" xfId="0" applyFont="1"/>
    <xf numFmtId="8" fontId="50" fillId="0" borderId="0" xfId="0" applyNumberFormat="1" applyFont="1"/>
    <xf numFmtId="8" fontId="48" fillId="0" borderId="0" xfId="0" applyNumberFormat="1" applyFont="1"/>
    <xf numFmtId="10" fontId="48" fillId="0" borderId="0" xfId="0" applyNumberFormat="1" applyFont="1"/>
    <xf numFmtId="3" fontId="50" fillId="0" borderId="0" xfId="0" applyNumberFormat="1" applyFont="1"/>
    <xf numFmtId="3" fontId="48" fillId="0" borderId="0" xfId="0" applyNumberFormat="1" applyFont="1"/>
    <xf numFmtId="10" fontId="50" fillId="0" borderId="0" xfId="0" applyNumberFormat="1" applyFont="1"/>
    <xf numFmtId="0" fontId="11" fillId="32" borderId="15" xfId="0" applyFont="1" applyFill="1" applyBorder="1" applyAlignment="1">
      <alignment horizontal="center" vertical="center" wrapText="1"/>
    </xf>
    <xf numFmtId="0" fontId="51" fillId="32" borderId="15" xfId="0" applyFont="1" applyFill="1" applyBorder="1" applyAlignment="1">
      <alignment horizontal="center" vertical="center" wrapText="1"/>
    </xf>
  </cellXfs>
  <cellStyles count="3">
    <cellStyle name="Normal" xfId="0" builtinId="0"/>
    <cellStyle name="Normal 2" xfId="2" xr:uid="{D611ADA0-78C9-624E-8152-F1A96E089CB6}"/>
    <cellStyle name="Percent" xfId="1" builtinId="5"/>
  </cellStyles>
  <dxfs count="22">
    <dxf>
      <font>
        <b/>
        <color rgb="FFFF0000"/>
      </font>
      <fill>
        <patternFill patternType="solid">
          <fgColor rgb="FFFFFFFF"/>
          <bgColor rgb="FFFFFFFF"/>
        </patternFill>
      </fill>
    </dxf>
    <dxf>
      <font>
        <b/>
        <color theme="7"/>
      </font>
      <fill>
        <patternFill patternType="solid">
          <fgColor rgb="FFFFFFFF"/>
          <bgColor rgb="FFFFFFFF"/>
        </patternFill>
      </fill>
    </dxf>
    <dxf>
      <font>
        <color theme="7"/>
      </font>
      <fill>
        <patternFill patternType="none"/>
      </fill>
    </dxf>
    <dxf>
      <font>
        <color rgb="FFEA4335"/>
      </font>
      <fill>
        <patternFill patternType="none"/>
      </fill>
    </dxf>
    <dxf>
      <font>
        <b/>
        <color rgb="FFCC0000"/>
      </font>
      <fill>
        <patternFill patternType="solid">
          <fgColor rgb="FFF3F3F3"/>
          <bgColor rgb="FFF3F3F3"/>
        </patternFill>
      </fill>
    </dxf>
    <dxf>
      <font>
        <b/>
        <color rgb="FF38761D"/>
      </font>
      <fill>
        <patternFill patternType="solid">
          <fgColor rgb="FFF3F3F3"/>
          <bgColor rgb="FFF3F3F3"/>
        </patternFill>
      </fill>
    </dxf>
    <dxf>
      <font>
        <color theme="5"/>
      </font>
      <fill>
        <patternFill patternType="none"/>
      </fill>
    </dxf>
    <dxf>
      <font>
        <color theme="7"/>
      </font>
      <fill>
        <patternFill patternType="none"/>
      </fill>
    </dxf>
    <dxf>
      <font>
        <color theme="5"/>
      </font>
      <fill>
        <patternFill patternType="none"/>
      </fill>
    </dxf>
    <dxf>
      <font>
        <color rgb="FF34A853"/>
      </font>
      <fill>
        <patternFill patternType="none"/>
      </fill>
    </dxf>
    <dxf>
      <font>
        <color rgb="FFEA4335"/>
      </font>
      <fill>
        <patternFill patternType="none"/>
      </fill>
    </dxf>
    <dxf>
      <font>
        <color theme="7"/>
      </font>
      <fill>
        <patternFill patternType="none"/>
      </fill>
    </dxf>
    <dxf>
      <font>
        <color rgb="FFFF0000"/>
      </font>
      <fill>
        <patternFill patternType="none"/>
      </fill>
    </dxf>
    <dxf>
      <font>
        <color theme="7"/>
      </font>
      <fill>
        <patternFill patternType="none"/>
      </fill>
    </dxf>
    <dxf>
      <font>
        <color rgb="FFEA4335"/>
      </font>
      <fill>
        <patternFill patternType="none"/>
      </fill>
    </dxf>
    <dxf>
      <font>
        <color theme="7"/>
      </font>
      <fill>
        <patternFill patternType="none"/>
      </fill>
    </dxf>
    <dxf>
      <font>
        <color rgb="FFEA4335"/>
      </font>
      <fill>
        <patternFill patternType="none"/>
      </fill>
    </dxf>
    <dxf>
      <font>
        <color rgb="FF34A853"/>
      </font>
      <fill>
        <patternFill patternType="none"/>
      </fill>
    </dxf>
    <dxf>
      <fill>
        <patternFill patternType="solid">
          <fgColor rgb="FFB6D7A8"/>
          <bgColor rgb="FFB6D7A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AGO23-style" pivot="0" count="3" xr9:uid="{8217CB41-B28F-BD4F-8960-0370415A11E2}">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323850</xdr:colOff>
      <xdr:row>42</xdr:row>
      <xdr:rowOff>38100</xdr:rowOff>
    </xdr:from>
    <xdr:ext cx="228600" cy="361950"/>
    <xdr:pic>
      <xdr:nvPicPr>
        <xdr:cNvPr id="2" name="image7.png" title="Imagem">
          <a:extLst>
            <a:ext uri="{FF2B5EF4-FFF2-40B4-BE49-F238E27FC236}">
              <a16:creationId xmlns:a16="http://schemas.microsoft.com/office/drawing/2014/main" id="{D1C9AF8C-E158-4449-B3B7-9E32751F50D7}"/>
            </a:ext>
          </a:extLst>
        </xdr:cNvPr>
        <xdr:cNvPicPr preferRelativeResize="0"/>
      </xdr:nvPicPr>
      <xdr:blipFill>
        <a:blip xmlns:r="http://schemas.openxmlformats.org/officeDocument/2006/relationships" r:embed="rId1" cstate="print"/>
        <a:stretch>
          <a:fillRect/>
        </a:stretch>
      </xdr:blipFill>
      <xdr:spPr>
        <a:xfrm>
          <a:off x="323850" y="6972300"/>
          <a:ext cx="228600" cy="361950"/>
        </a:xfrm>
        <a:prstGeom prst="rect">
          <a:avLst/>
        </a:prstGeom>
        <a:noFill/>
      </xdr:spPr>
    </xdr:pic>
    <xdr:clientData fLocksWithSheet="0"/>
  </xdr:oneCellAnchor>
  <xdr:oneCellAnchor>
    <xdr:from>
      <xdr:col>0</xdr:col>
      <xdr:colOff>323850</xdr:colOff>
      <xdr:row>76</xdr:row>
      <xdr:rowOff>47625</xdr:rowOff>
    </xdr:from>
    <xdr:ext cx="228600" cy="361950"/>
    <xdr:pic>
      <xdr:nvPicPr>
        <xdr:cNvPr id="3" name="image7.png" title="Imagem">
          <a:extLst>
            <a:ext uri="{FF2B5EF4-FFF2-40B4-BE49-F238E27FC236}">
              <a16:creationId xmlns:a16="http://schemas.microsoft.com/office/drawing/2014/main" id="{83C72DFB-3260-CF48-A005-A586BDB79774}"/>
            </a:ext>
          </a:extLst>
        </xdr:cNvPr>
        <xdr:cNvPicPr preferRelativeResize="0"/>
      </xdr:nvPicPr>
      <xdr:blipFill>
        <a:blip xmlns:r="http://schemas.openxmlformats.org/officeDocument/2006/relationships" r:embed="rId1" cstate="print"/>
        <a:stretch>
          <a:fillRect/>
        </a:stretch>
      </xdr:blipFill>
      <xdr:spPr>
        <a:xfrm>
          <a:off x="323850" y="12595225"/>
          <a:ext cx="228600" cy="3619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323850</xdr:colOff>
      <xdr:row>21</xdr:row>
      <xdr:rowOff>0</xdr:rowOff>
    </xdr:from>
    <xdr:ext cx="228600" cy="361950"/>
    <xdr:pic>
      <xdr:nvPicPr>
        <xdr:cNvPr id="2" name="image7.png" title="Imagem">
          <a:extLst>
            <a:ext uri="{FF2B5EF4-FFF2-40B4-BE49-F238E27FC236}">
              <a16:creationId xmlns:a16="http://schemas.microsoft.com/office/drawing/2014/main" id="{CDA858EE-CC91-FD44-97D1-EE31AB666B95}"/>
            </a:ext>
          </a:extLst>
        </xdr:cNvPr>
        <xdr:cNvPicPr preferRelativeResize="0"/>
      </xdr:nvPicPr>
      <xdr:blipFill>
        <a:blip xmlns:r="http://schemas.openxmlformats.org/officeDocument/2006/relationships" r:embed="rId1" cstate="print"/>
        <a:stretch>
          <a:fillRect/>
        </a:stretch>
      </xdr:blipFill>
      <xdr:spPr>
        <a:xfrm>
          <a:off x="323850" y="3467100"/>
          <a:ext cx="228600" cy="3619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323850</xdr:colOff>
      <xdr:row>21</xdr:row>
      <xdr:rowOff>0</xdr:rowOff>
    </xdr:from>
    <xdr:ext cx="228600" cy="361950"/>
    <xdr:pic>
      <xdr:nvPicPr>
        <xdr:cNvPr id="2" name="image7.png" title="Imagem">
          <a:extLst>
            <a:ext uri="{FF2B5EF4-FFF2-40B4-BE49-F238E27FC236}">
              <a16:creationId xmlns:a16="http://schemas.microsoft.com/office/drawing/2014/main" id="{A3997B27-A7A5-1A4E-81C1-05B2F0968AD3}"/>
            </a:ext>
          </a:extLst>
        </xdr:cNvPr>
        <xdr:cNvPicPr preferRelativeResize="0"/>
      </xdr:nvPicPr>
      <xdr:blipFill>
        <a:blip xmlns:r="http://schemas.openxmlformats.org/officeDocument/2006/relationships" r:embed="rId1" cstate="print"/>
        <a:stretch>
          <a:fillRect/>
        </a:stretch>
      </xdr:blipFill>
      <xdr:spPr>
        <a:xfrm>
          <a:off x="323850" y="5003800"/>
          <a:ext cx="228600" cy="3619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dihsantanabr/Desktop/AULA%20PLANEJAMENTO/Acomp.%20de%20Metas%20e%20Me&#769;tricas.xlsx" TargetMode="External"/><Relationship Id="rId1" Type="http://schemas.openxmlformats.org/officeDocument/2006/relationships/externalLinkPath" Target="Acomp.%20de%20Metas%20e%20Me&#769;tri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ção de Cenários"/>
      <sheetName val="📌Visão Geral"/>
      <sheetName val="📌 Meta X Realizado"/>
      <sheetName val="SET23"/>
      <sheetName val="(Desativado)📌Acomp de receita "/>
      <sheetName val="(Desativado)📌Acomp de sessões "/>
      <sheetName val="DEZ22"/>
      <sheetName val="NOV22"/>
      <sheetName val="BLACK22"/>
      <sheetName val="OUT22"/>
      <sheetName val="SET22"/>
      <sheetName val="AGO22"/>
      <sheetName val="MAR22"/>
      <sheetName val="JUL22"/>
      <sheetName val="JUN22"/>
      <sheetName val="MAI22"/>
      <sheetName val="ABR22"/>
      <sheetName val="FEV22"/>
      <sheetName val="Maio.22 BKP"/>
      <sheetName val="JAN22"/>
      <sheetName val="Julho.22 BKP"/>
      <sheetName val="Campanhas"/>
      <sheetName val="Feedback FB"/>
      <sheetName val="Feedback Números"/>
      <sheetName val="SIMULAÇÃO DE CENÁRIOS"/>
      <sheetName val="📌Visão Geral-"/>
    </sheetNames>
    <sheetDataSet>
      <sheetData sheetId="0" refreshError="1"/>
      <sheetData sheetId="1" refreshError="1"/>
      <sheetData sheetId="2">
        <row r="7">
          <cell r="C7">
            <v>1606500</v>
          </cell>
          <cell r="D7">
            <v>1606500</v>
          </cell>
          <cell r="E7">
            <v>1799209</v>
          </cell>
          <cell r="F7">
            <v>1702127.6595744682</v>
          </cell>
          <cell r="G7">
            <v>1578947</v>
          </cell>
          <cell r="H7">
            <v>1578947</v>
          </cell>
          <cell r="I7">
            <v>1578947</v>
          </cell>
          <cell r="J7">
            <v>1578947</v>
          </cell>
        </row>
        <row r="8">
          <cell r="C8">
            <v>1510110</v>
          </cell>
          <cell r="D8">
            <v>1510110</v>
          </cell>
          <cell r="E8">
            <v>1691256</v>
          </cell>
          <cell r="F8">
            <v>1600000</v>
          </cell>
          <cell r="G8">
            <v>1500000</v>
          </cell>
          <cell r="H8">
            <v>1500000</v>
          </cell>
          <cell r="I8">
            <v>1500000</v>
          </cell>
          <cell r="J8">
            <v>1500000</v>
          </cell>
        </row>
        <row r="32">
          <cell r="R32" t="e">
            <v>#REF!</v>
          </cell>
          <cell r="S32" t="e">
            <v>#REF!</v>
          </cell>
          <cell r="T32" t="e">
            <v>#REF!</v>
          </cell>
        </row>
        <row r="33">
          <cell r="C33">
            <v>1535808.73</v>
          </cell>
          <cell r="D33">
            <v>1277368.4099999999</v>
          </cell>
          <cell r="E33">
            <v>1348707.07</v>
          </cell>
          <cell r="F33">
            <v>1280938.97</v>
          </cell>
          <cell r="G33">
            <v>1178799.1100000001</v>
          </cell>
          <cell r="H33">
            <v>1071146.3799999999</v>
          </cell>
          <cell r="I33">
            <v>1436343.05</v>
          </cell>
          <cell r="J33">
            <v>1186449.76</v>
          </cell>
          <cell r="K33" t="str">
            <v/>
          </cell>
          <cell r="L33" t="str">
            <v/>
          </cell>
          <cell r="M33" t="str">
            <v/>
          </cell>
          <cell r="N33" t="str">
            <v/>
          </cell>
          <cell r="R33" t="e">
            <v>#REF!</v>
          </cell>
          <cell r="S33" t="e">
            <v>#REF!</v>
          </cell>
          <cell r="T33" t="e">
            <v>#REF!</v>
          </cell>
        </row>
        <row r="34">
          <cell r="R34" t="e">
            <v>#REF!</v>
          </cell>
          <cell r="S34" t="e">
            <v>#REF!</v>
          </cell>
          <cell r="T34" t="e">
            <v>#REF!</v>
          </cell>
        </row>
        <row r="35">
          <cell r="R35" t="e">
            <v>#REF!</v>
          </cell>
          <cell r="S35" t="e">
            <v>#REF!</v>
          </cell>
          <cell r="T35" t="str">
            <v/>
          </cell>
        </row>
        <row r="36">
          <cell r="R36" t="e">
            <v>#REF!</v>
          </cell>
          <cell r="S36" t="e">
            <v>#REF!</v>
          </cell>
          <cell r="T36" t="str">
            <v/>
          </cell>
        </row>
        <row r="37">
          <cell r="R37" t="e">
            <v>#REF!</v>
          </cell>
          <cell r="S37" t="e">
            <v>#REF!</v>
          </cell>
          <cell r="T37" t="str">
            <v/>
          </cell>
        </row>
        <row r="38">
          <cell r="R38" t="e">
            <v>#REF!</v>
          </cell>
          <cell r="S38" t="e">
            <v>#REF!</v>
          </cell>
          <cell r="T38" t="str">
            <v/>
          </cell>
        </row>
        <row r="39">
          <cell r="R39">
            <v>53514.68</v>
          </cell>
          <cell r="S39">
            <v>108329.35000000002</v>
          </cell>
          <cell r="T39">
            <v>161844.03000000003</v>
          </cell>
        </row>
        <row r="40">
          <cell r="R40" t="str">
            <v/>
          </cell>
          <cell r="S40" t="str">
            <v/>
          </cell>
          <cell r="T40" t="str">
            <v/>
          </cell>
        </row>
        <row r="41">
          <cell r="R41" t="str">
            <v/>
          </cell>
          <cell r="S41" t="str">
            <v/>
          </cell>
          <cell r="T41" t="str">
            <v/>
          </cell>
        </row>
        <row r="42">
          <cell r="R42" t="str">
            <v/>
          </cell>
          <cell r="S42" t="str">
            <v/>
          </cell>
          <cell r="T42" t="str">
            <v/>
          </cell>
        </row>
        <row r="43">
          <cell r="R43" t="str">
            <v/>
          </cell>
          <cell r="S43" t="str">
            <v/>
          </cell>
          <cell r="T43" t="str">
            <v/>
          </cell>
        </row>
        <row r="77">
          <cell r="C77" t="str">
            <v>-</v>
          </cell>
          <cell r="D77" t="str">
            <v>-</v>
          </cell>
          <cell r="E77" t="str">
            <v>-</v>
          </cell>
          <cell r="F77" t="str">
            <v>-</v>
          </cell>
          <cell r="G77" t="str">
            <v>-</v>
          </cell>
          <cell r="H77">
            <v>828287.02702702698</v>
          </cell>
          <cell r="I77">
            <v>1170000</v>
          </cell>
          <cell r="J77">
            <v>1420815.7079999999</v>
          </cell>
          <cell r="K77">
            <v>1668161.0041379312</v>
          </cell>
          <cell r="L77">
            <v>1625558.8235294116</v>
          </cell>
          <cell r="M77">
            <v>2121000</v>
          </cell>
          <cell r="N77">
            <v>1550000</v>
          </cell>
        </row>
        <row r="99">
          <cell r="R99">
            <v>16671.669999999995</v>
          </cell>
          <cell r="S99">
            <v>43397.149999999994</v>
          </cell>
          <cell r="T99">
            <v>60068.819999999992</v>
          </cell>
        </row>
        <row r="100">
          <cell r="C100">
            <v>604010</v>
          </cell>
          <cell r="D100">
            <v>674648</v>
          </cell>
          <cell r="E100">
            <v>765593.2300000001</v>
          </cell>
          <cell r="F100">
            <v>642487.78999999992</v>
          </cell>
          <cell r="G100">
            <v>702694.24</v>
          </cell>
          <cell r="H100">
            <v>981023.91</v>
          </cell>
          <cell r="I100">
            <v>1286482.24</v>
          </cell>
          <cell r="J100">
            <v>1571054.8299999996</v>
          </cell>
          <cell r="K100">
            <v>1552303.3899999997</v>
          </cell>
          <cell r="L100">
            <v>1486682.0500000003</v>
          </cell>
          <cell r="M100">
            <v>1926263.8600000003</v>
          </cell>
          <cell r="N100">
            <v>1187032.21</v>
          </cell>
          <cell r="R100">
            <v>34801.119999999995</v>
          </cell>
          <cell r="S100">
            <v>42098.720000000008</v>
          </cell>
          <cell r="T100">
            <v>76899.839999999997</v>
          </cell>
        </row>
        <row r="101">
          <cell r="R101">
            <v>46902.30999999999</v>
          </cell>
          <cell r="S101">
            <v>62027.610000000008</v>
          </cell>
          <cell r="T101">
            <v>108929.92</v>
          </cell>
        </row>
        <row r="102">
          <cell r="R102">
            <v>32765.519999999993</v>
          </cell>
          <cell r="S102">
            <v>68256.670000000013</v>
          </cell>
          <cell r="T102">
            <v>101022.19</v>
          </cell>
        </row>
        <row r="103">
          <cell r="R103">
            <v>43503.82</v>
          </cell>
          <cell r="S103">
            <v>77185.919999999998</v>
          </cell>
          <cell r="T103">
            <v>120689.73999999999</v>
          </cell>
        </row>
        <row r="104">
          <cell r="R104">
            <v>36789.249999999993</v>
          </cell>
          <cell r="S104">
            <v>100119.26</v>
          </cell>
          <cell r="T104">
            <v>136908.50999999998</v>
          </cell>
        </row>
        <row r="105">
          <cell r="R105">
            <v>44538.64</v>
          </cell>
          <cell r="S105">
            <v>136237.08000000002</v>
          </cell>
          <cell r="T105">
            <v>180775.72000000003</v>
          </cell>
        </row>
        <row r="106">
          <cell r="R106">
            <v>40451.989999999983</v>
          </cell>
          <cell r="S106">
            <v>165873.55000000002</v>
          </cell>
          <cell r="T106">
            <v>206325.54</v>
          </cell>
        </row>
        <row r="107">
          <cell r="R107">
            <v>33267.499999999993</v>
          </cell>
          <cell r="S107">
            <v>162066.44</v>
          </cell>
          <cell r="T107">
            <v>195333.94</v>
          </cell>
        </row>
        <row r="108">
          <cell r="R108">
            <v>44687.990000000005</v>
          </cell>
          <cell r="S108">
            <v>178616.43</v>
          </cell>
          <cell r="T108">
            <v>223304.41999999998</v>
          </cell>
        </row>
        <row r="109">
          <cell r="R109">
            <v>74738.28</v>
          </cell>
          <cell r="S109">
            <v>202607.31</v>
          </cell>
          <cell r="T109">
            <v>277345.58999999997</v>
          </cell>
        </row>
        <row r="110">
          <cell r="R110">
            <v>68638.469999999987</v>
          </cell>
          <cell r="S110">
            <v>95462.460000000021</v>
          </cell>
          <cell r="T110">
            <v>164100.93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79640F-BDE7-7A44-951D-A7BEC06CD6AF}" name="Table_2" displayName="Table_2" ref="I11:I41" headerRowCount="0">
  <tableColumns count="1">
    <tableColumn id="1" xr3:uid="{00000000-0010-0000-0100-000001000000}" name="Column1"/>
  </tableColumns>
  <tableStyleInfo name="AGO23-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A106-055A-D44C-8397-3315A90542C8}">
  <sheetPr codeName="Sheet1"/>
  <dimension ref="A1:Z86"/>
  <sheetViews>
    <sheetView workbookViewId="0">
      <selection activeCell="AB40" sqref="AB40"/>
    </sheetView>
  </sheetViews>
  <sheetFormatPr baseColWidth="10" defaultRowHeight="13" x14ac:dyDescent="0.15"/>
  <cols>
    <col min="1" max="2" width="3.6640625" customWidth="1"/>
    <col min="20" max="21" width="3.33203125" customWidth="1"/>
    <col min="22" max="23" width="23.5" customWidth="1"/>
    <col min="24" max="24" width="27.83203125" customWidth="1"/>
    <col min="25" max="26" width="4.33203125" customWidth="1"/>
  </cols>
  <sheetData>
    <row r="1" spans="1:26" x14ac:dyDescent="0.15">
      <c r="A1" s="124" t="s">
        <v>177</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x14ac:dyDescent="0.15">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x14ac:dyDescent="0.1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x14ac:dyDescent="0.1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row>
    <row r="5" spans="1:26" x14ac:dyDescent="0.15">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row>
    <row r="6" spans="1:26" x14ac:dyDescent="0.15">
      <c r="A6" s="125"/>
      <c r="B6" s="125"/>
      <c r="C6" s="125"/>
      <c r="D6" s="125"/>
      <c r="E6" s="125"/>
      <c r="F6" s="125"/>
      <c r="G6" s="125"/>
      <c r="H6" s="125"/>
      <c r="I6" s="125"/>
      <c r="J6" s="125"/>
      <c r="K6" s="125"/>
      <c r="L6" s="125"/>
      <c r="M6" s="125"/>
      <c r="N6" s="125"/>
      <c r="O6" s="125"/>
      <c r="P6" s="125"/>
      <c r="Q6" s="125"/>
      <c r="R6" s="125"/>
      <c r="S6" s="125"/>
      <c r="T6" s="125"/>
      <c r="U6" s="125"/>
      <c r="V6" s="125"/>
      <c r="W6" s="125"/>
      <c r="X6" s="125"/>
      <c r="Y6" s="125"/>
      <c r="Z6" s="125"/>
    </row>
    <row r="7" spans="1:26" x14ac:dyDescent="0.15">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row>
    <row r="8" spans="1:26" x14ac:dyDescent="0.15">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row>
    <row r="9" spans="1:26" x14ac:dyDescent="0.15">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row>
    <row r="10" spans="1:26" ht="30" x14ac:dyDescent="0.3">
      <c r="A10" s="89"/>
      <c r="B10" s="77"/>
      <c r="C10" s="91" t="s">
        <v>39</v>
      </c>
      <c r="D10" s="92"/>
      <c r="E10" s="92"/>
      <c r="F10" s="92"/>
      <c r="G10" s="92"/>
      <c r="H10" s="92"/>
      <c r="I10" s="92"/>
      <c r="J10" s="92"/>
      <c r="K10" s="89"/>
      <c r="L10" s="91" t="s">
        <v>155</v>
      </c>
      <c r="M10" s="92"/>
      <c r="N10" s="92"/>
      <c r="O10" s="92"/>
      <c r="P10" s="92"/>
      <c r="Q10" s="92"/>
      <c r="R10" s="92"/>
      <c r="S10" s="92"/>
      <c r="T10" s="89"/>
      <c r="U10" s="77"/>
      <c r="V10" s="93" t="s">
        <v>156</v>
      </c>
      <c r="W10" s="92"/>
      <c r="X10" s="92"/>
      <c r="Y10" s="89"/>
      <c r="Z10" s="77"/>
    </row>
    <row r="11" spans="1:26" x14ac:dyDescent="0.15">
      <c r="A11" s="77"/>
      <c r="B11" s="77"/>
      <c r="C11" s="89"/>
      <c r="D11" s="77"/>
      <c r="E11" s="77"/>
      <c r="F11" s="77"/>
      <c r="G11" s="77"/>
      <c r="H11" s="77"/>
      <c r="I11" s="77"/>
      <c r="J11" s="77"/>
      <c r="K11" s="77"/>
      <c r="L11" s="89"/>
      <c r="M11" s="77"/>
      <c r="N11" s="77"/>
      <c r="O11" s="77"/>
      <c r="P11" s="77"/>
      <c r="Q11" s="77"/>
      <c r="R11" s="77"/>
      <c r="S11" s="77"/>
      <c r="T11" s="77"/>
      <c r="U11" s="77"/>
      <c r="V11" s="89"/>
      <c r="W11" s="77"/>
      <c r="X11" s="77"/>
      <c r="Y11" s="77"/>
      <c r="Z11" s="77"/>
    </row>
    <row r="12" spans="1:26" x14ac:dyDescent="0.15">
      <c r="A12" s="77"/>
      <c r="B12" s="77"/>
      <c r="C12" s="94"/>
      <c r="D12" s="94"/>
      <c r="E12" s="94"/>
      <c r="F12" s="94"/>
      <c r="G12" s="94"/>
      <c r="H12" s="94"/>
      <c r="I12" s="94"/>
      <c r="J12" s="94"/>
      <c r="K12" s="77"/>
      <c r="L12" s="94"/>
      <c r="M12" s="94"/>
      <c r="N12" s="94"/>
      <c r="O12" s="94"/>
      <c r="P12" s="94"/>
      <c r="Q12" s="94"/>
      <c r="R12" s="94"/>
      <c r="S12" s="94"/>
      <c r="T12" s="77"/>
      <c r="U12" s="77"/>
      <c r="V12" s="77"/>
      <c r="W12" s="77"/>
      <c r="X12" s="77"/>
      <c r="Y12" s="77"/>
      <c r="Z12" s="77"/>
    </row>
    <row r="13" spans="1:26" x14ac:dyDescent="0.15">
      <c r="A13" s="77"/>
      <c r="B13" s="77"/>
      <c r="C13" s="95">
        <v>2500</v>
      </c>
      <c r="D13" s="96"/>
      <c r="E13" s="96"/>
      <c r="F13" s="96"/>
      <c r="G13" s="96"/>
      <c r="H13" s="96"/>
      <c r="I13" s="96"/>
      <c r="J13" s="96"/>
      <c r="K13" s="77"/>
      <c r="L13" s="97">
        <v>0.35</v>
      </c>
      <c r="M13" s="96"/>
      <c r="N13" s="96"/>
      <c r="O13" s="96"/>
      <c r="P13" s="96"/>
      <c r="Q13" s="96"/>
      <c r="R13" s="96"/>
      <c r="S13" s="98"/>
      <c r="T13" s="77"/>
      <c r="U13" s="77"/>
      <c r="V13" s="99">
        <v>0.35</v>
      </c>
      <c r="W13" s="99">
        <v>0.57999999999999996</v>
      </c>
      <c r="X13" s="99">
        <v>0.75</v>
      </c>
      <c r="Y13" s="77"/>
      <c r="Z13" s="77"/>
    </row>
    <row r="14" spans="1:26" x14ac:dyDescent="0.15">
      <c r="A14" s="77"/>
      <c r="B14" s="77"/>
      <c r="C14" s="100"/>
      <c r="D14" s="77"/>
      <c r="E14" s="77"/>
      <c r="F14" s="77"/>
      <c r="G14" s="77"/>
      <c r="H14" s="77"/>
      <c r="I14" s="77"/>
      <c r="J14" s="92"/>
      <c r="K14" s="77"/>
      <c r="L14" s="92"/>
      <c r="M14" s="77"/>
      <c r="N14" s="77"/>
      <c r="O14" s="77"/>
      <c r="P14" s="77"/>
      <c r="Q14" s="77"/>
      <c r="R14" s="77"/>
      <c r="S14" s="101"/>
      <c r="T14" s="77"/>
      <c r="U14" s="77"/>
      <c r="V14" s="77"/>
      <c r="W14" s="77"/>
      <c r="X14" s="77"/>
      <c r="Y14" s="77"/>
      <c r="Z14" s="77"/>
    </row>
    <row r="15" spans="1:26" x14ac:dyDescent="0.15">
      <c r="A15" s="77"/>
      <c r="B15" s="77"/>
      <c r="C15" s="100"/>
      <c r="D15" s="77"/>
      <c r="E15" s="77"/>
      <c r="F15" s="77"/>
      <c r="G15" s="77"/>
      <c r="H15" s="77"/>
      <c r="I15" s="77"/>
      <c r="J15" s="92"/>
      <c r="K15" s="77"/>
      <c r="L15" s="92"/>
      <c r="M15" s="77"/>
      <c r="N15" s="77"/>
      <c r="O15" s="77"/>
      <c r="P15" s="77"/>
      <c r="Q15" s="77"/>
      <c r="R15" s="77"/>
      <c r="S15" s="101"/>
      <c r="T15" s="77"/>
      <c r="U15" s="77"/>
      <c r="V15" s="77"/>
      <c r="W15" s="77"/>
      <c r="X15" s="77"/>
      <c r="Y15" s="77"/>
      <c r="Z15" s="77"/>
    </row>
    <row r="16" spans="1:26" x14ac:dyDescent="0.15">
      <c r="A16" s="77"/>
      <c r="B16" s="77"/>
      <c r="C16" s="100"/>
      <c r="D16" s="77"/>
      <c r="E16" s="77"/>
      <c r="F16" s="77"/>
      <c r="G16" s="77"/>
      <c r="H16" s="77"/>
      <c r="I16" s="77"/>
      <c r="J16" s="92"/>
      <c r="K16" s="77"/>
      <c r="L16" s="92"/>
      <c r="M16" s="77"/>
      <c r="N16" s="77"/>
      <c r="O16" s="77"/>
      <c r="P16" s="77"/>
      <c r="Q16" s="77"/>
      <c r="R16" s="77"/>
      <c r="S16" s="101"/>
      <c r="T16" s="77"/>
      <c r="U16" s="77"/>
      <c r="V16" s="77"/>
      <c r="W16" s="77"/>
      <c r="X16" s="77"/>
      <c r="Y16" s="77"/>
      <c r="Z16" s="77"/>
    </row>
    <row r="17" spans="1:26" x14ac:dyDescent="0.15">
      <c r="A17" s="77"/>
      <c r="B17" s="77"/>
      <c r="C17" s="100"/>
      <c r="D17" s="77"/>
      <c r="E17" s="77"/>
      <c r="F17" s="77"/>
      <c r="G17" s="77"/>
      <c r="H17" s="77"/>
      <c r="I17" s="77"/>
      <c r="J17" s="92"/>
      <c r="K17" s="77"/>
      <c r="L17" s="92"/>
      <c r="M17" s="77"/>
      <c r="N17" s="77"/>
      <c r="O17" s="77"/>
      <c r="P17" s="77"/>
      <c r="Q17" s="77"/>
      <c r="R17" s="77"/>
      <c r="S17" s="101"/>
      <c r="T17" s="77"/>
      <c r="U17" s="77"/>
      <c r="V17" s="77"/>
      <c r="W17" s="77"/>
      <c r="X17" s="77"/>
      <c r="Y17" s="77"/>
      <c r="Z17" s="77"/>
    </row>
    <row r="18" spans="1:26" x14ac:dyDescent="0.15">
      <c r="A18" s="77"/>
      <c r="B18" s="77"/>
      <c r="C18" s="100"/>
      <c r="D18" s="77"/>
      <c r="E18" s="77"/>
      <c r="F18" s="77"/>
      <c r="G18" s="77"/>
      <c r="H18" s="77"/>
      <c r="I18" s="77"/>
      <c r="J18" s="92"/>
      <c r="K18" s="77"/>
      <c r="L18" s="92"/>
      <c r="M18" s="77"/>
      <c r="N18" s="77"/>
      <c r="O18" s="77"/>
      <c r="P18" s="77"/>
      <c r="Q18" s="77"/>
      <c r="R18" s="77"/>
      <c r="S18" s="101"/>
      <c r="T18" s="77"/>
      <c r="U18" s="77"/>
      <c r="V18" s="77"/>
      <c r="W18" s="77"/>
      <c r="X18" s="77"/>
      <c r="Y18" s="77"/>
      <c r="Z18" s="77"/>
    </row>
    <row r="19" spans="1:26" x14ac:dyDescent="0.15">
      <c r="A19" s="77"/>
      <c r="B19" s="77"/>
      <c r="C19" s="100"/>
      <c r="D19" s="77"/>
      <c r="E19" s="77"/>
      <c r="F19" s="77"/>
      <c r="G19" s="77"/>
      <c r="H19" s="77"/>
      <c r="I19" s="77"/>
      <c r="J19" s="92"/>
      <c r="K19" s="77"/>
      <c r="L19" s="92"/>
      <c r="M19" s="77"/>
      <c r="N19" s="77"/>
      <c r="O19" s="77"/>
      <c r="P19" s="77"/>
      <c r="Q19" s="77"/>
      <c r="R19" s="77"/>
      <c r="S19" s="101"/>
      <c r="T19" s="77"/>
      <c r="U19" s="77"/>
      <c r="V19" s="77"/>
      <c r="W19" s="77"/>
      <c r="X19" s="77"/>
      <c r="Y19" s="77"/>
      <c r="Z19" s="77"/>
    </row>
    <row r="20" spans="1:26" x14ac:dyDescent="0.15">
      <c r="A20" s="77"/>
      <c r="B20" s="77"/>
      <c r="C20" s="100"/>
      <c r="D20" s="77"/>
      <c r="E20" s="77"/>
      <c r="F20" s="77"/>
      <c r="G20" s="77"/>
      <c r="H20" s="77"/>
      <c r="I20" s="77"/>
      <c r="J20" s="92"/>
      <c r="K20" s="77"/>
      <c r="L20" s="92"/>
      <c r="M20" s="77"/>
      <c r="N20" s="77"/>
      <c r="O20" s="77"/>
      <c r="P20" s="77"/>
      <c r="Q20" s="77"/>
      <c r="R20" s="77"/>
      <c r="S20" s="101"/>
      <c r="T20" s="77"/>
      <c r="U20" s="77"/>
      <c r="V20" s="77"/>
      <c r="W20" s="77"/>
      <c r="X20" s="77"/>
      <c r="Y20" s="77"/>
      <c r="Z20" s="77"/>
    </row>
    <row r="21" spans="1:26" x14ac:dyDescent="0.15">
      <c r="A21" s="77"/>
      <c r="B21" s="77"/>
      <c r="C21" s="100"/>
      <c r="D21" s="77"/>
      <c r="E21" s="77"/>
      <c r="F21" s="77"/>
      <c r="G21" s="77"/>
      <c r="H21" s="77"/>
      <c r="I21" s="77"/>
      <c r="J21" s="92"/>
      <c r="K21" s="77"/>
      <c r="L21" s="92"/>
      <c r="M21" s="77"/>
      <c r="N21" s="77"/>
      <c r="O21" s="77"/>
      <c r="P21" s="77"/>
      <c r="Q21" s="77"/>
      <c r="R21" s="77"/>
      <c r="S21" s="101"/>
      <c r="T21" s="77"/>
      <c r="U21" s="77"/>
      <c r="V21" s="77"/>
      <c r="W21" s="77"/>
      <c r="X21" s="77"/>
      <c r="Y21" s="77"/>
      <c r="Z21" s="77"/>
    </row>
    <row r="22" spans="1:26" x14ac:dyDescent="0.15">
      <c r="A22" s="77"/>
      <c r="B22" s="77"/>
      <c r="C22" s="102"/>
      <c r="D22" s="94"/>
      <c r="E22" s="94"/>
      <c r="F22" s="94"/>
      <c r="G22" s="94"/>
      <c r="H22" s="94"/>
      <c r="I22" s="94"/>
      <c r="J22" s="94"/>
      <c r="K22" s="77"/>
      <c r="L22" s="94"/>
      <c r="M22" s="94"/>
      <c r="N22" s="94"/>
      <c r="O22" s="94"/>
      <c r="P22" s="94"/>
      <c r="Q22" s="94"/>
      <c r="R22" s="94"/>
      <c r="S22" s="103"/>
      <c r="T22" s="77"/>
      <c r="U22" s="77"/>
      <c r="V22" s="77"/>
      <c r="W22" s="77"/>
      <c r="X22" s="77"/>
      <c r="Y22" s="77"/>
      <c r="Z22" s="77"/>
    </row>
    <row r="23" spans="1:26" x14ac:dyDescent="0.15">
      <c r="A23" s="77"/>
      <c r="B23" s="77"/>
      <c r="C23" s="104" t="s">
        <v>157</v>
      </c>
      <c r="D23" s="96"/>
      <c r="E23" s="96"/>
      <c r="F23" s="96"/>
      <c r="G23" s="96"/>
      <c r="H23" s="96"/>
      <c r="I23" s="96"/>
      <c r="J23" s="96"/>
      <c r="K23" s="77"/>
      <c r="L23" s="104"/>
      <c r="M23" s="96"/>
      <c r="N23" s="96"/>
      <c r="O23" s="96"/>
      <c r="P23" s="96"/>
      <c r="Q23" s="96"/>
      <c r="R23" s="96"/>
      <c r="S23" s="96"/>
      <c r="T23" s="77"/>
      <c r="U23" s="77"/>
      <c r="V23" s="105" t="s">
        <v>158</v>
      </c>
      <c r="W23" s="105" t="s">
        <v>159</v>
      </c>
      <c r="X23" s="105" t="s">
        <v>160</v>
      </c>
      <c r="Y23" s="77"/>
      <c r="Z23" s="77"/>
    </row>
    <row r="24" spans="1:26" x14ac:dyDescent="0.15">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row>
    <row r="25" spans="1:26" ht="20" x14ac:dyDescent="0.15">
      <c r="A25" s="77"/>
      <c r="B25" s="77"/>
      <c r="C25" s="77"/>
      <c r="D25" s="77"/>
      <c r="E25" s="77"/>
      <c r="F25" s="77"/>
      <c r="G25" s="77"/>
      <c r="H25" s="77"/>
      <c r="I25" s="77"/>
      <c r="J25" s="77"/>
      <c r="K25" s="77"/>
      <c r="L25" s="77"/>
      <c r="M25" s="77"/>
      <c r="N25" s="77"/>
      <c r="O25" s="77"/>
      <c r="P25" s="77"/>
      <c r="Q25" s="77"/>
      <c r="R25" s="77"/>
      <c r="S25" s="77"/>
      <c r="T25" s="77"/>
      <c r="U25" s="77"/>
      <c r="V25" s="105"/>
      <c r="W25" s="77"/>
      <c r="X25" s="77"/>
      <c r="Y25" s="77"/>
      <c r="Z25" s="77"/>
    </row>
    <row r="26" spans="1:26" ht="30" x14ac:dyDescent="0.3">
      <c r="A26" s="77"/>
      <c r="B26" s="77"/>
      <c r="C26" s="91" t="s">
        <v>161</v>
      </c>
      <c r="D26" s="92"/>
      <c r="E26" s="92"/>
      <c r="F26" s="92"/>
      <c r="G26" s="92"/>
      <c r="H26" s="92"/>
      <c r="I26" s="92"/>
      <c r="J26" s="92"/>
      <c r="K26" s="77"/>
      <c r="L26" s="91" t="s">
        <v>162</v>
      </c>
      <c r="M26" s="92"/>
      <c r="N26" s="92"/>
      <c r="O26" s="92"/>
      <c r="P26" s="92"/>
      <c r="Q26" s="92"/>
      <c r="R26" s="92"/>
      <c r="S26" s="92"/>
      <c r="T26" s="77"/>
      <c r="U26" s="77"/>
      <c r="V26" s="93" t="s">
        <v>176</v>
      </c>
      <c r="W26" s="92"/>
      <c r="X26" s="92"/>
      <c r="Y26" s="77"/>
      <c r="Z26" s="77"/>
    </row>
    <row r="27" spans="1:26" x14ac:dyDescent="0.15">
      <c r="A27" s="77"/>
      <c r="B27" s="77"/>
      <c r="C27" s="89"/>
      <c r="D27" s="77"/>
      <c r="E27" s="77"/>
      <c r="F27" s="77"/>
      <c r="G27" s="77"/>
      <c r="H27" s="77"/>
      <c r="I27" s="77"/>
      <c r="J27" s="77"/>
      <c r="K27" s="77"/>
      <c r="L27" s="89"/>
      <c r="M27" s="77"/>
      <c r="N27" s="77"/>
      <c r="O27" s="77"/>
      <c r="P27" s="77"/>
      <c r="Q27" s="77"/>
      <c r="R27" s="77"/>
      <c r="S27" s="77"/>
      <c r="T27" s="77"/>
      <c r="U27" s="77"/>
      <c r="V27" s="89"/>
      <c r="W27" s="77"/>
      <c r="X27" s="77"/>
      <c r="Y27" s="77"/>
      <c r="Z27" s="77"/>
    </row>
    <row r="28" spans="1:26" x14ac:dyDescent="0.15">
      <c r="A28" s="77"/>
      <c r="B28" s="77"/>
      <c r="C28" s="94"/>
      <c r="D28" s="94"/>
      <c r="E28" s="94"/>
      <c r="F28" s="94"/>
      <c r="G28" s="94"/>
      <c r="H28" s="94"/>
      <c r="I28" s="94"/>
      <c r="J28" s="94"/>
      <c r="K28" s="77"/>
      <c r="L28" s="94"/>
      <c r="M28" s="94"/>
      <c r="N28" s="94"/>
      <c r="O28" s="94"/>
      <c r="P28" s="94"/>
      <c r="Q28" s="94"/>
      <c r="R28" s="94"/>
      <c r="S28" s="94"/>
      <c r="T28" s="77"/>
      <c r="U28" s="77"/>
      <c r="V28" s="77"/>
      <c r="W28" s="77"/>
      <c r="X28" s="77"/>
      <c r="Y28" s="77"/>
      <c r="Z28" s="77"/>
    </row>
    <row r="29" spans="1:26" x14ac:dyDescent="0.15">
      <c r="A29" s="77"/>
      <c r="B29" s="77"/>
      <c r="C29" s="95">
        <v>200</v>
      </c>
      <c r="D29" s="96"/>
      <c r="E29" s="96"/>
      <c r="F29" s="96"/>
      <c r="G29" s="96"/>
      <c r="H29" s="96"/>
      <c r="I29" s="96"/>
      <c r="J29" s="96"/>
      <c r="K29" s="77"/>
      <c r="L29" s="106">
        <v>0.01</v>
      </c>
      <c r="M29" s="96"/>
      <c r="N29" s="96"/>
      <c r="O29" s="96"/>
      <c r="P29" s="96"/>
      <c r="Q29" s="96"/>
      <c r="R29" s="96"/>
      <c r="S29" s="98"/>
      <c r="T29" s="77"/>
      <c r="U29" s="77"/>
      <c r="V29" s="99">
        <v>0.5</v>
      </c>
      <c r="W29" s="99">
        <v>1</v>
      </c>
      <c r="X29" s="99">
        <v>1.5</v>
      </c>
      <c r="Y29" s="77"/>
      <c r="Z29" s="77"/>
    </row>
    <row r="30" spans="1:26" x14ac:dyDescent="0.15">
      <c r="A30" s="77"/>
      <c r="B30" s="77"/>
      <c r="C30" s="100"/>
      <c r="D30" s="77"/>
      <c r="E30" s="77"/>
      <c r="F30" s="77"/>
      <c r="G30" s="77"/>
      <c r="H30" s="77"/>
      <c r="I30" s="77"/>
      <c r="J30" s="92"/>
      <c r="K30" s="77"/>
      <c r="L30" s="92"/>
      <c r="M30" s="77"/>
      <c r="N30" s="77"/>
      <c r="O30" s="77"/>
      <c r="P30" s="77"/>
      <c r="Q30" s="77"/>
      <c r="R30" s="77"/>
      <c r="S30" s="101"/>
      <c r="T30" s="77"/>
      <c r="U30" s="77"/>
      <c r="V30" s="77"/>
      <c r="W30" s="77"/>
      <c r="X30" s="77"/>
      <c r="Y30" s="77"/>
      <c r="Z30" s="77"/>
    </row>
    <row r="31" spans="1:26" x14ac:dyDescent="0.15">
      <c r="A31" s="77"/>
      <c r="B31" s="77"/>
      <c r="C31" s="100"/>
      <c r="D31" s="77"/>
      <c r="E31" s="77"/>
      <c r="F31" s="77"/>
      <c r="G31" s="77"/>
      <c r="H31" s="77"/>
      <c r="I31" s="77"/>
      <c r="J31" s="92"/>
      <c r="K31" s="77"/>
      <c r="L31" s="92"/>
      <c r="M31" s="77"/>
      <c r="N31" s="77"/>
      <c r="O31" s="77"/>
      <c r="P31" s="77"/>
      <c r="Q31" s="77"/>
      <c r="R31" s="77"/>
      <c r="S31" s="101"/>
      <c r="T31" s="77"/>
      <c r="U31" s="77"/>
      <c r="V31" s="77"/>
      <c r="W31" s="77"/>
      <c r="X31" s="77"/>
      <c r="Y31" s="77"/>
      <c r="Z31" s="77"/>
    </row>
    <row r="32" spans="1:26" x14ac:dyDescent="0.15">
      <c r="A32" s="77"/>
      <c r="B32" s="77"/>
      <c r="C32" s="100"/>
      <c r="D32" s="77"/>
      <c r="E32" s="77"/>
      <c r="F32" s="77"/>
      <c r="G32" s="77"/>
      <c r="H32" s="77"/>
      <c r="I32" s="77"/>
      <c r="J32" s="92"/>
      <c r="K32" s="77"/>
      <c r="L32" s="92"/>
      <c r="M32" s="77"/>
      <c r="N32" s="77"/>
      <c r="O32" s="77"/>
      <c r="P32" s="77"/>
      <c r="Q32" s="77"/>
      <c r="R32" s="77"/>
      <c r="S32" s="101"/>
      <c r="T32" s="77"/>
      <c r="U32" s="77"/>
      <c r="V32" s="77"/>
      <c r="W32" s="77"/>
      <c r="X32" s="77"/>
      <c r="Y32" s="77"/>
      <c r="Z32" s="77"/>
    </row>
    <row r="33" spans="1:26" x14ac:dyDescent="0.15">
      <c r="A33" s="77"/>
      <c r="B33" s="77"/>
      <c r="C33" s="100"/>
      <c r="D33" s="77"/>
      <c r="E33" s="77"/>
      <c r="F33" s="77"/>
      <c r="G33" s="77"/>
      <c r="H33" s="77"/>
      <c r="I33" s="77"/>
      <c r="J33" s="92"/>
      <c r="K33" s="77"/>
      <c r="L33" s="92"/>
      <c r="M33" s="77"/>
      <c r="N33" s="77"/>
      <c r="O33" s="77"/>
      <c r="P33" s="77"/>
      <c r="Q33" s="77"/>
      <c r="R33" s="77"/>
      <c r="S33" s="101"/>
      <c r="T33" s="77"/>
      <c r="U33" s="77"/>
      <c r="V33" s="77"/>
      <c r="W33" s="77"/>
      <c r="X33" s="77"/>
      <c r="Y33" s="77"/>
      <c r="Z33" s="77"/>
    </row>
    <row r="34" spans="1:26" x14ac:dyDescent="0.15">
      <c r="A34" s="77"/>
      <c r="B34" s="77"/>
      <c r="C34" s="100"/>
      <c r="D34" s="77"/>
      <c r="E34" s="77"/>
      <c r="F34" s="77"/>
      <c r="G34" s="77"/>
      <c r="H34" s="77"/>
      <c r="I34" s="77"/>
      <c r="J34" s="92"/>
      <c r="K34" s="77"/>
      <c r="L34" s="92"/>
      <c r="M34" s="77"/>
      <c r="N34" s="77"/>
      <c r="O34" s="77"/>
      <c r="P34" s="77"/>
      <c r="Q34" s="77"/>
      <c r="R34" s="77"/>
      <c r="S34" s="101"/>
      <c r="T34" s="77"/>
      <c r="U34" s="77"/>
      <c r="V34" s="77"/>
      <c r="W34" s="77"/>
      <c r="X34" s="77"/>
      <c r="Y34" s="77"/>
      <c r="Z34" s="77"/>
    </row>
    <row r="35" spans="1:26" x14ac:dyDescent="0.15">
      <c r="A35" s="77"/>
      <c r="B35" s="77"/>
      <c r="C35" s="100"/>
      <c r="D35" s="77"/>
      <c r="E35" s="77"/>
      <c r="F35" s="77"/>
      <c r="G35" s="77"/>
      <c r="H35" s="77"/>
      <c r="I35" s="77"/>
      <c r="J35" s="92"/>
      <c r="K35" s="77"/>
      <c r="L35" s="92"/>
      <c r="M35" s="77"/>
      <c r="N35" s="77"/>
      <c r="O35" s="77"/>
      <c r="P35" s="77"/>
      <c r="Q35" s="77"/>
      <c r="R35" s="77"/>
      <c r="S35" s="101"/>
      <c r="T35" s="77"/>
      <c r="U35" s="77"/>
      <c r="V35" s="77"/>
      <c r="W35" s="77"/>
      <c r="X35" s="77"/>
      <c r="Y35" s="77"/>
      <c r="Z35" s="77"/>
    </row>
    <row r="36" spans="1:26" x14ac:dyDescent="0.15">
      <c r="A36" s="77"/>
      <c r="B36" s="77"/>
      <c r="C36" s="100"/>
      <c r="D36" s="77"/>
      <c r="E36" s="77"/>
      <c r="F36" s="77"/>
      <c r="G36" s="77"/>
      <c r="H36" s="77"/>
      <c r="I36" s="77"/>
      <c r="J36" s="92"/>
      <c r="K36" s="77"/>
      <c r="L36" s="92"/>
      <c r="M36" s="77"/>
      <c r="N36" s="77"/>
      <c r="O36" s="77"/>
      <c r="P36" s="77"/>
      <c r="Q36" s="77"/>
      <c r="R36" s="77"/>
      <c r="S36" s="101"/>
      <c r="T36" s="77"/>
      <c r="U36" s="77"/>
      <c r="V36" s="77"/>
      <c r="W36" s="77"/>
      <c r="X36" s="77"/>
      <c r="Y36" s="77"/>
      <c r="Z36" s="77"/>
    </row>
    <row r="37" spans="1:26" x14ac:dyDescent="0.15">
      <c r="A37" s="77"/>
      <c r="B37" s="77"/>
      <c r="C37" s="100"/>
      <c r="D37" s="77"/>
      <c r="E37" s="77"/>
      <c r="F37" s="77"/>
      <c r="G37" s="77"/>
      <c r="H37" s="77"/>
      <c r="I37" s="77"/>
      <c r="J37" s="92"/>
      <c r="K37" s="77"/>
      <c r="L37" s="92"/>
      <c r="M37" s="77"/>
      <c r="N37" s="77"/>
      <c r="O37" s="77"/>
      <c r="P37" s="77"/>
      <c r="Q37" s="77"/>
      <c r="R37" s="77"/>
      <c r="S37" s="101"/>
      <c r="T37" s="77"/>
      <c r="U37" s="77"/>
      <c r="V37" s="77"/>
      <c r="W37" s="77"/>
      <c r="X37" s="77"/>
      <c r="Y37" s="77"/>
      <c r="Z37" s="77"/>
    </row>
    <row r="38" spans="1:26" x14ac:dyDescent="0.15">
      <c r="A38" s="77"/>
      <c r="B38" s="77"/>
      <c r="C38" s="102"/>
      <c r="D38" s="94"/>
      <c r="E38" s="94"/>
      <c r="F38" s="94"/>
      <c r="G38" s="94"/>
      <c r="H38" s="94"/>
      <c r="I38" s="94"/>
      <c r="J38" s="94"/>
      <c r="K38" s="77"/>
      <c r="L38" s="94"/>
      <c r="M38" s="94"/>
      <c r="N38" s="94"/>
      <c r="O38" s="94"/>
      <c r="P38" s="94"/>
      <c r="Q38" s="94"/>
      <c r="R38" s="94"/>
      <c r="S38" s="103"/>
      <c r="T38" s="77"/>
      <c r="U38" s="77"/>
      <c r="V38" s="77"/>
      <c r="W38" s="77"/>
      <c r="X38" s="77"/>
      <c r="Y38" s="77"/>
      <c r="Z38" s="77"/>
    </row>
    <row r="39" spans="1:26" x14ac:dyDescent="0.15">
      <c r="A39" s="77"/>
      <c r="B39" s="77"/>
      <c r="C39" s="104"/>
      <c r="D39" s="96"/>
      <c r="E39" s="96"/>
      <c r="F39" s="96"/>
      <c r="G39" s="96"/>
      <c r="H39" s="96"/>
      <c r="I39" s="96"/>
      <c r="J39" s="96"/>
      <c r="K39" s="77"/>
      <c r="L39" s="104"/>
      <c r="M39" s="96"/>
      <c r="N39" s="96"/>
      <c r="O39" s="96"/>
      <c r="P39" s="96"/>
      <c r="Q39" s="96"/>
      <c r="R39" s="96"/>
      <c r="S39" s="96"/>
      <c r="T39" s="77"/>
      <c r="U39" s="77"/>
      <c r="V39" s="105" t="s">
        <v>158</v>
      </c>
      <c r="W39" s="105" t="s">
        <v>159</v>
      </c>
      <c r="X39" s="105" t="s">
        <v>160</v>
      </c>
      <c r="Y39" s="77"/>
      <c r="Z39" s="77"/>
    </row>
    <row r="40" spans="1:26" x14ac:dyDescent="0.15">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row>
    <row r="41" spans="1:26" ht="20" x14ac:dyDescent="0.15">
      <c r="A41" s="77"/>
      <c r="B41" s="77"/>
      <c r="C41" s="77"/>
      <c r="D41" s="77"/>
      <c r="E41" s="77"/>
      <c r="F41" s="77"/>
      <c r="G41" s="77"/>
      <c r="H41" s="77"/>
      <c r="I41" s="77"/>
      <c r="J41" s="77"/>
      <c r="K41" s="77"/>
      <c r="L41" s="77"/>
      <c r="M41" s="77"/>
      <c r="N41" s="77"/>
      <c r="O41" s="77"/>
      <c r="P41" s="77"/>
      <c r="Q41" s="77"/>
      <c r="R41" s="77"/>
      <c r="S41" s="77"/>
      <c r="T41" s="77"/>
      <c r="U41" s="77"/>
      <c r="V41" s="105"/>
      <c r="W41" s="77"/>
      <c r="X41" s="77"/>
      <c r="Y41" s="77"/>
      <c r="Z41" s="77"/>
    </row>
    <row r="42" spans="1:26" ht="30" x14ac:dyDescent="0.3">
      <c r="A42" s="77"/>
      <c r="B42" s="77"/>
      <c r="C42" s="107" t="s">
        <v>163</v>
      </c>
      <c r="D42" s="92"/>
      <c r="E42" s="92"/>
      <c r="F42" s="92"/>
      <c r="G42" s="92"/>
      <c r="H42" s="92"/>
      <c r="I42" s="92"/>
      <c r="J42" s="92"/>
      <c r="K42" s="77"/>
      <c r="L42" s="108" t="s">
        <v>164</v>
      </c>
      <c r="M42" s="92"/>
      <c r="N42" s="92"/>
      <c r="O42" s="92"/>
      <c r="P42" s="92"/>
      <c r="Q42" s="92"/>
      <c r="R42" s="92"/>
      <c r="S42" s="92"/>
      <c r="T42" s="77"/>
      <c r="U42" s="77"/>
      <c r="V42" s="109" t="s">
        <v>165</v>
      </c>
      <c r="W42" s="92"/>
      <c r="X42" s="92"/>
      <c r="Y42" s="77"/>
      <c r="Z42" s="77"/>
    </row>
    <row r="43" spans="1:26" x14ac:dyDescent="0.15">
      <c r="A43" s="77"/>
      <c r="B43" s="77"/>
      <c r="C43" s="89"/>
      <c r="D43" s="77"/>
      <c r="E43" s="77"/>
      <c r="F43" s="77"/>
      <c r="G43" s="77"/>
      <c r="H43" s="77"/>
      <c r="I43" s="77"/>
      <c r="J43" s="77"/>
      <c r="K43" s="77"/>
      <c r="L43" s="89"/>
      <c r="M43" s="77"/>
      <c r="N43" s="77"/>
      <c r="O43" s="77"/>
      <c r="P43" s="77"/>
      <c r="Q43" s="77"/>
      <c r="R43" s="77"/>
      <c r="S43" s="77"/>
      <c r="T43" s="77"/>
      <c r="U43" s="77"/>
      <c r="V43" s="89"/>
      <c r="W43" s="77"/>
      <c r="X43" s="77"/>
      <c r="Y43" s="77"/>
      <c r="Z43" s="77"/>
    </row>
    <row r="44" spans="1:26" x14ac:dyDescent="0.15">
      <c r="A44" s="77"/>
      <c r="B44" s="77"/>
      <c r="C44" s="94"/>
      <c r="D44" s="94"/>
      <c r="E44" s="94"/>
      <c r="F44" s="94"/>
      <c r="G44" s="94"/>
      <c r="H44" s="94"/>
      <c r="I44" s="94"/>
      <c r="J44" s="94"/>
      <c r="K44" s="77"/>
      <c r="L44" s="94"/>
      <c r="M44" s="94"/>
      <c r="N44" s="94"/>
      <c r="O44" s="94"/>
      <c r="P44" s="94"/>
      <c r="Q44" s="94"/>
      <c r="R44" s="94"/>
      <c r="S44" s="94"/>
      <c r="T44" s="77"/>
      <c r="U44" s="77"/>
      <c r="V44" s="77"/>
      <c r="W44" s="77"/>
      <c r="X44" s="77"/>
      <c r="Y44" s="77"/>
      <c r="Z44" s="77"/>
    </row>
    <row r="45" spans="1:26" ht="23" x14ac:dyDescent="0.15">
      <c r="A45" s="77"/>
      <c r="B45" s="77"/>
      <c r="C45" s="110">
        <f>C77/C13</f>
        <v>5.7142857142857144</v>
      </c>
      <c r="D45" s="96"/>
      <c r="E45" s="96"/>
      <c r="F45" s="96"/>
      <c r="G45" s="96"/>
      <c r="H45" s="96"/>
      <c r="I45" s="96"/>
      <c r="J45" s="96"/>
      <c r="K45" s="77"/>
      <c r="L45" s="111">
        <f>C13/L13</f>
        <v>7142.8571428571431</v>
      </c>
      <c r="M45" s="112"/>
      <c r="N45" s="112"/>
      <c r="O45" s="112"/>
      <c r="P45" s="112"/>
      <c r="Q45" s="112"/>
      <c r="R45" s="112"/>
      <c r="S45" s="113"/>
      <c r="T45" s="77"/>
      <c r="U45" s="77"/>
      <c r="V45" s="114">
        <v>1</v>
      </c>
      <c r="W45" s="105" t="s">
        <v>166</v>
      </c>
      <c r="X45" s="77"/>
      <c r="Y45" s="77"/>
      <c r="Z45" s="77"/>
    </row>
    <row r="46" spans="1:26" ht="23" x14ac:dyDescent="0.15">
      <c r="A46" s="77"/>
      <c r="B46" s="77"/>
      <c r="C46" s="100"/>
      <c r="D46" s="77"/>
      <c r="E46" s="77"/>
      <c r="F46" s="77"/>
      <c r="G46" s="77"/>
      <c r="H46" s="77"/>
      <c r="I46" s="77"/>
      <c r="J46" s="92"/>
      <c r="K46" s="77"/>
      <c r="L46" s="115"/>
      <c r="M46" s="77"/>
      <c r="N46" s="77"/>
      <c r="O46" s="77"/>
      <c r="P46" s="77"/>
      <c r="Q46" s="77"/>
      <c r="R46" s="77"/>
      <c r="S46" s="116"/>
      <c r="T46" s="77"/>
      <c r="U46" s="77"/>
      <c r="V46" s="114">
        <v>2</v>
      </c>
      <c r="W46" s="105" t="s">
        <v>167</v>
      </c>
      <c r="X46" s="77"/>
      <c r="Y46" s="77"/>
      <c r="Z46" s="77"/>
    </row>
    <row r="47" spans="1:26" ht="23" x14ac:dyDescent="0.15">
      <c r="A47" s="77"/>
      <c r="B47" s="77"/>
      <c r="C47" s="100"/>
      <c r="D47" s="77"/>
      <c r="E47" s="77"/>
      <c r="F47" s="77"/>
      <c r="G47" s="77"/>
      <c r="H47" s="77"/>
      <c r="I47" s="77"/>
      <c r="J47" s="92"/>
      <c r="K47" s="77"/>
      <c r="L47" s="115"/>
      <c r="M47" s="77"/>
      <c r="N47" s="77"/>
      <c r="O47" s="77"/>
      <c r="P47" s="77"/>
      <c r="Q47" s="77"/>
      <c r="R47" s="77"/>
      <c r="S47" s="116"/>
      <c r="T47" s="77"/>
      <c r="U47" s="77"/>
      <c r="V47" s="114">
        <v>3</v>
      </c>
      <c r="W47" s="105" t="s">
        <v>178</v>
      </c>
      <c r="X47" s="77"/>
      <c r="Y47" s="77"/>
      <c r="Z47" s="77"/>
    </row>
    <row r="48" spans="1:26" ht="23" x14ac:dyDescent="0.15">
      <c r="A48" s="77"/>
      <c r="B48" s="77"/>
      <c r="C48" s="100"/>
      <c r="D48" s="77"/>
      <c r="E48" s="77"/>
      <c r="F48" s="77"/>
      <c r="G48" s="77"/>
      <c r="H48" s="77"/>
      <c r="I48" s="77"/>
      <c r="J48" s="92"/>
      <c r="K48" s="77"/>
      <c r="L48" s="115"/>
      <c r="M48" s="77"/>
      <c r="N48" s="77"/>
      <c r="O48" s="77"/>
      <c r="P48" s="77"/>
      <c r="Q48" s="77"/>
      <c r="R48" s="77"/>
      <c r="S48" s="116"/>
      <c r="T48" s="77"/>
      <c r="U48" s="77"/>
      <c r="V48" s="114">
        <v>4</v>
      </c>
      <c r="W48" s="105" t="s">
        <v>169</v>
      </c>
      <c r="X48" s="77"/>
      <c r="Y48" s="77"/>
      <c r="Z48" s="77"/>
    </row>
    <row r="49" spans="1:26" ht="23" x14ac:dyDescent="0.15">
      <c r="A49" s="77"/>
      <c r="B49" s="77"/>
      <c r="C49" s="100"/>
      <c r="D49" s="77"/>
      <c r="E49" s="77"/>
      <c r="F49" s="77"/>
      <c r="G49" s="77"/>
      <c r="H49" s="77"/>
      <c r="I49" s="77"/>
      <c r="J49" s="92"/>
      <c r="K49" s="77"/>
      <c r="L49" s="115"/>
      <c r="M49" s="77"/>
      <c r="N49" s="77"/>
      <c r="O49" s="77"/>
      <c r="P49" s="77"/>
      <c r="Q49" s="77"/>
      <c r="R49" s="77"/>
      <c r="S49" s="116"/>
      <c r="T49" s="77"/>
      <c r="U49" s="77"/>
      <c r="V49" s="114">
        <v>5</v>
      </c>
      <c r="W49" s="105" t="s">
        <v>168</v>
      </c>
      <c r="X49" s="105"/>
      <c r="Y49" s="77"/>
      <c r="Z49" s="77"/>
    </row>
    <row r="50" spans="1:26" ht="23" x14ac:dyDescent="0.15">
      <c r="A50" s="77"/>
      <c r="B50" s="77"/>
      <c r="C50" s="100"/>
      <c r="D50" s="77"/>
      <c r="E50" s="77"/>
      <c r="F50" s="77"/>
      <c r="G50" s="77"/>
      <c r="H50" s="77"/>
      <c r="I50" s="77"/>
      <c r="J50" s="92"/>
      <c r="K50" s="77"/>
      <c r="L50" s="115"/>
      <c r="M50" s="77"/>
      <c r="N50" s="77"/>
      <c r="O50" s="77"/>
      <c r="P50" s="77"/>
      <c r="Q50" s="77"/>
      <c r="R50" s="77"/>
      <c r="S50" s="116"/>
      <c r="T50" s="77"/>
      <c r="U50" s="77"/>
      <c r="V50" s="114">
        <v>6</v>
      </c>
      <c r="W50" s="105" t="s">
        <v>179</v>
      </c>
      <c r="X50" s="105"/>
      <c r="Y50" s="77"/>
      <c r="Z50" s="77"/>
    </row>
    <row r="51" spans="1:26" ht="23" x14ac:dyDescent="0.15">
      <c r="A51" s="77"/>
      <c r="B51" s="77"/>
      <c r="C51" s="100"/>
      <c r="D51" s="77"/>
      <c r="E51" s="77"/>
      <c r="F51" s="77"/>
      <c r="G51" s="77"/>
      <c r="H51" s="77"/>
      <c r="I51" s="77"/>
      <c r="J51" s="92"/>
      <c r="K51" s="77"/>
      <c r="L51" s="115"/>
      <c r="M51" s="77"/>
      <c r="N51" s="77"/>
      <c r="O51" s="77"/>
      <c r="P51" s="77"/>
      <c r="Q51" s="77"/>
      <c r="R51" s="77"/>
      <c r="S51" s="116"/>
      <c r="T51" s="77"/>
      <c r="U51" s="77"/>
      <c r="V51" s="114">
        <v>7</v>
      </c>
      <c r="W51" s="105" t="s">
        <v>180</v>
      </c>
      <c r="X51" s="105"/>
      <c r="Y51" s="77"/>
      <c r="Z51" s="77"/>
    </row>
    <row r="52" spans="1:26" ht="23" x14ac:dyDescent="0.15">
      <c r="A52" s="77"/>
      <c r="B52" s="77"/>
      <c r="C52" s="100"/>
      <c r="D52" s="77"/>
      <c r="E52" s="77"/>
      <c r="F52" s="77"/>
      <c r="G52" s="77"/>
      <c r="H52" s="77"/>
      <c r="I52" s="77"/>
      <c r="J52" s="92"/>
      <c r="K52" s="77"/>
      <c r="L52" s="115"/>
      <c r="M52" s="77"/>
      <c r="N52" s="77"/>
      <c r="O52" s="77"/>
      <c r="P52" s="77"/>
      <c r="Q52" s="77"/>
      <c r="R52" s="77"/>
      <c r="S52" s="116"/>
      <c r="T52" s="77"/>
      <c r="U52" s="77"/>
      <c r="V52" s="114"/>
      <c r="W52" s="105"/>
      <c r="X52" s="105"/>
      <c r="Y52" s="77"/>
      <c r="Z52" s="77"/>
    </row>
    <row r="53" spans="1:26" ht="23" x14ac:dyDescent="0.15">
      <c r="A53" s="77"/>
      <c r="B53" s="77"/>
      <c r="C53" s="100"/>
      <c r="D53" s="77"/>
      <c r="E53" s="77"/>
      <c r="F53" s="77"/>
      <c r="G53" s="77"/>
      <c r="H53" s="77"/>
      <c r="I53" s="77"/>
      <c r="J53" s="92"/>
      <c r="K53" s="77"/>
      <c r="L53" s="115"/>
      <c r="M53" s="77"/>
      <c r="N53" s="77"/>
      <c r="O53" s="77"/>
      <c r="P53" s="77"/>
      <c r="Q53" s="77"/>
      <c r="R53" s="77"/>
      <c r="S53" s="116"/>
      <c r="T53" s="77"/>
      <c r="U53" s="77"/>
      <c r="V53" s="114"/>
      <c r="W53" s="105"/>
      <c r="X53" s="105"/>
      <c r="Y53" s="77"/>
      <c r="Z53" s="77"/>
    </row>
    <row r="54" spans="1:26" ht="23" x14ac:dyDescent="0.15">
      <c r="A54" s="77"/>
      <c r="B54" s="77"/>
      <c r="C54" s="102"/>
      <c r="D54" s="94"/>
      <c r="E54" s="94"/>
      <c r="F54" s="94"/>
      <c r="G54" s="94"/>
      <c r="H54" s="94"/>
      <c r="I54" s="94"/>
      <c r="J54" s="94"/>
      <c r="K54" s="77"/>
      <c r="L54" s="117"/>
      <c r="M54" s="118"/>
      <c r="N54" s="118"/>
      <c r="O54" s="118"/>
      <c r="P54" s="118"/>
      <c r="Q54" s="118"/>
      <c r="R54" s="118"/>
      <c r="S54" s="119"/>
      <c r="T54" s="77"/>
      <c r="U54" s="77"/>
      <c r="V54" s="114"/>
      <c r="W54" s="105"/>
      <c r="X54" s="105"/>
      <c r="Y54" s="77"/>
      <c r="Z54" s="77"/>
    </row>
    <row r="55" spans="1:26" x14ac:dyDescent="0.15">
      <c r="A55" s="77"/>
      <c r="B55" s="77"/>
      <c r="C55" s="104"/>
      <c r="D55" s="96"/>
      <c r="E55" s="96"/>
      <c r="F55" s="96"/>
      <c r="G55" s="96"/>
      <c r="H55" s="96"/>
      <c r="I55" s="96"/>
      <c r="J55" s="96"/>
      <c r="K55" s="77"/>
      <c r="L55" s="104"/>
      <c r="M55" s="96"/>
      <c r="N55" s="96"/>
      <c r="O55" s="96"/>
      <c r="P55" s="96"/>
      <c r="Q55" s="96"/>
      <c r="R55" s="96"/>
      <c r="S55" s="96"/>
      <c r="T55" s="77"/>
      <c r="U55" s="77"/>
      <c r="V55" s="89"/>
      <c r="W55" s="77"/>
      <c r="X55" s="77"/>
      <c r="Y55" s="77"/>
      <c r="Z55" s="77"/>
    </row>
    <row r="56" spans="1:26" x14ac:dyDescent="0.15">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row>
    <row r="57" spans="1:26" x14ac:dyDescent="0.15">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row>
    <row r="58" spans="1:26" ht="30" x14ac:dyDescent="0.3">
      <c r="A58" s="77"/>
      <c r="B58" s="77"/>
      <c r="C58" s="120" t="s">
        <v>170</v>
      </c>
      <c r="D58" s="92"/>
      <c r="E58" s="92"/>
      <c r="F58" s="92"/>
      <c r="G58" s="92"/>
      <c r="H58" s="92"/>
      <c r="I58" s="92"/>
      <c r="J58" s="92"/>
      <c r="K58" s="77"/>
      <c r="L58" s="120" t="s">
        <v>171</v>
      </c>
      <c r="M58" s="92"/>
      <c r="N58" s="92"/>
      <c r="O58" s="92"/>
      <c r="P58" s="92"/>
      <c r="Q58" s="92"/>
      <c r="R58" s="92"/>
      <c r="S58" s="92"/>
      <c r="T58" s="77"/>
      <c r="U58" s="77"/>
      <c r="V58" s="109" t="s">
        <v>172</v>
      </c>
      <c r="W58" s="92"/>
      <c r="X58" s="92"/>
      <c r="Y58" s="77"/>
      <c r="Z58" s="77"/>
    </row>
    <row r="59" spans="1:26" x14ac:dyDescent="0.15">
      <c r="A59" s="77"/>
      <c r="B59" s="77"/>
      <c r="C59" s="89"/>
      <c r="D59" s="77"/>
      <c r="E59" s="77"/>
      <c r="F59" s="77"/>
      <c r="G59" s="77"/>
      <c r="H59" s="77"/>
      <c r="I59" s="77"/>
      <c r="J59" s="77"/>
      <c r="K59" s="77"/>
      <c r="L59" s="89"/>
      <c r="M59" s="77"/>
      <c r="N59" s="77"/>
      <c r="O59" s="77"/>
      <c r="P59" s="77"/>
      <c r="Q59" s="77"/>
      <c r="R59" s="77"/>
      <c r="S59" s="77"/>
      <c r="T59" s="77"/>
      <c r="U59" s="77"/>
      <c r="V59" s="89"/>
      <c r="W59" s="77"/>
      <c r="X59" s="77"/>
      <c r="Y59" s="77"/>
      <c r="Z59" s="77"/>
    </row>
    <row r="60" spans="1:26" x14ac:dyDescent="0.15">
      <c r="A60" s="77"/>
      <c r="B60" s="77"/>
      <c r="C60" s="94"/>
      <c r="D60" s="94"/>
      <c r="E60" s="94"/>
      <c r="F60" s="94"/>
      <c r="G60" s="94"/>
      <c r="H60" s="94"/>
      <c r="I60" s="94"/>
      <c r="J60" s="94"/>
      <c r="K60" s="77"/>
      <c r="L60" s="94"/>
      <c r="M60" s="94"/>
      <c r="N60" s="94"/>
      <c r="O60" s="94"/>
      <c r="P60" s="94"/>
      <c r="Q60" s="94"/>
      <c r="R60" s="94"/>
      <c r="S60" s="94"/>
      <c r="T60" s="77"/>
      <c r="U60" s="77"/>
      <c r="V60" s="77"/>
      <c r="W60" s="77"/>
      <c r="X60" s="77"/>
      <c r="Y60" s="77"/>
      <c r="Z60" s="77"/>
    </row>
    <row r="61" spans="1:26" ht="23" x14ac:dyDescent="0.15">
      <c r="A61" s="77"/>
      <c r="B61" s="77"/>
      <c r="C61" s="121">
        <f>C13/L61</f>
        <v>35</v>
      </c>
      <c r="D61" s="112"/>
      <c r="E61" s="112"/>
      <c r="F61" s="112"/>
      <c r="G61" s="112"/>
      <c r="H61" s="112"/>
      <c r="I61" s="112"/>
      <c r="J61" s="113"/>
      <c r="K61" s="77"/>
      <c r="L61" s="122">
        <f>L45*L29</f>
        <v>71.428571428571431</v>
      </c>
      <c r="M61" s="96"/>
      <c r="N61" s="96"/>
      <c r="O61" s="96"/>
      <c r="P61" s="96"/>
      <c r="Q61" s="96"/>
      <c r="R61" s="96"/>
      <c r="S61" s="98"/>
      <c r="T61" s="77"/>
      <c r="U61" s="77"/>
      <c r="V61" s="114">
        <v>1</v>
      </c>
      <c r="W61" s="105" t="s">
        <v>181</v>
      </c>
      <c r="X61" s="77"/>
      <c r="Y61" s="77"/>
      <c r="Z61" s="77"/>
    </row>
    <row r="62" spans="1:26" ht="23" x14ac:dyDescent="0.15">
      <c r="A62" s="77"/>
      <c r="B62" s="77"/>
      <c r="C62" s="115"/>
      <c r="D62" s="77"/>
      <c r="E62" s="77"/>
      <c r="F62" s="77"/>
      <c r="G62" s="77"/>
      <c r="H62" s="77"/>
      <c r="I62" s="77"/>
      <c r="J62" s="116"/>
      <c r="K62" s="77"/>
      <c r="L62" s="92"/>
      <c r="M62" s="77"/>
      <c r="N62" s="77"/>
      <c r="O62" s="77"/>
      <c r="P62" s="77"/>
      <c r="Q62" s="77"/>
      <c r="R62" s="77"/>
      <c r="S62" s="101"/>
      <c r="T62" s="77"/>
      <c r="U62" s="77"/>
      <c r="V62" s="114">
        <v>2</v>
      </c>
      <c r="W62" s="105" t="s">
        <v>174</v>
      </c>
      <c r="X62" s="77"/>
      <c r="Y62" s="77"/>
      <c r="Z62" s="77"/>
    </row>
    <row r="63" spans="1:26" ht="23" x14ac:dyDescent="0.15">
      <c r="A63" s="77"/>
      <c r="B63" s="77"/>
      <c r="C63" s="115"/>
      <c r="D63" s="77"/>
      <c r="E63" s="77"/>
      <c r="F63" s="77"/>
      <c r="G63" s="77"/>
      <c r="H63" s="77"/>
      <c r="I63" s="77"/>
      <c r="J63" s="116"/>
      <c r="K63" s="77"/>
      <c r="L63" s="92"/>
      <c r="M63" s="77"/>
      <c r="N63" s="77"/>
      <c r="O63" s="77"/>
      <c r="P63" s="77"/>
      <c r="Q63" s="77"/>
      <c r="R63" s="77"/>
      <c r="S63" s="101"/>
      <c r="T63" s="77"/>
      <c r="U63" s="77"/>
      <c r="V63" s="114">
        <v>3</v>
      </c>
      <c r="W63" s="105" t="s">
        <v>182</v>
      </c>
      <c r="X63" s="77"/>
      <c r="Y63" s="77"/>
      <c r="Z63" s="77"/>
    </row>
    <row r="64" spans="1:26" ht="23" x14ac:dyDescent="0.15">
      <c r="A64" s="77"/>
      <c r="B64" s="77"/>
      <c r="C64" s="115"/>
      <c r="D64" s="77"/>
      <c r="E64" s="77"/>
      <c r="F64" s="77"/>
      <c r="G64" s="77"/>
      <c r="H64" s="77"/>
      <c r="I64" s="77"/>
      <c r="J64" s="116"/>
      <c r="K64" s="77"/>
      <c r="L64" s="92"/>
      <c r="M64" s="77"/>
      <c r="N64" s="77"/>
      <c r="O64" s="77"/>
      <c r="P64" s="77"/>
      <c r="Q64" s="77"/>
      <c r="R64" s="77"/>
      <c r="S64" s="101"/>
      <c r="T64" s="77"/>
      <c r="U64" s="77"/>
      <c r="V64" s="114">
        <v>4</v>
      </c>
      <c r="W64" s="105" t="s">
        <v>183</v>
      </c>
      <c r="X64" s="77"/>
      <c r="Y64" s="77"/>
      <c r="Z64" s="77"/>
    </row>
    <row r="65" spans="1:26" ht="23" x14ac:dyDescent="0.15">
      <c r="A65" s="77"/>
      <c r="B65" s="77"/>
      <c r="C65" s="115"/>
      <c r="D65" s="77"/>
      <c r="E65" s="77"/>
      <c r="F65" s="77"/>
      <c r="G65" s="77"/>
      <c r="H65" s="77"/>
      <c r="I65" s="77"/>
      <c r="J65" s="116"/>
      <c r="K65" s="77"/>
      <c r="L65" s="92"/>
      <c r="M65" s="77"/>
      <c r="N65" s="77"/>
      <c r="O65" s="77"/>
      <c r="P65" s="77"/>
      <c r="Q65" s="77"/>
      <c r="R65" s="77"/>
      <c r="S65" s="101"/>
      <c r="T65" s="77"/>
      <c r="U65" s="77"/>
      <c r="V65" s="114">
        <v>5</v>
      </c>
      <c r="W65" s="105" t="s">
        <v>184</v>
      </c>
      <c r="X65" s="77"/>
      <c r="Y65" s="77"/>
      <c r="Z65" s="77"/>
    </row>
    <row r="66" spans="1:26" ht="23" x14ac:dyDescent="0.15">
      <c r="A66" s="77"/>
      <c r="B66" s="77"/>
      <c r="C66" s="115"/>
      <c r="D66" s="77"/>
      <c r="E66" s="77"/>
      <c r="F66" s="77"/>
      <c r="G66" s="77"/>
      <c r="H66" s="77"/>
      <c r="I66" s="77"/>
      <c r="J66" s="116"/>
      <c r="K66" s="77"/>
      <c r="L66" s="92"/>
      <c r="M66" s="77"/>
      <c r="N66" s="77"/>
      <c r="O66" s="77"/>
      <c r="P66" s="77"/>
      <c r="Q66" s="77"/>
      <c r="R66" s="77"/>
      <c r="S66" s="101"/>
      <c r="T66" s="77"/>
      <c r="U66" s="77"/>
      <c r="V66" s="114">
        <v>6</v>
      </c>
      <c r="W66" s="105" t="s">
        <v>173</v>
      </c>
      <c r="X66" s="77"/>
      <c r="Y66" s="77"/>
      <c r="Z66" s="77"/>
    </row>
    <row r="67" spans="1:26" ht="23" x14ac:dyDescent="0.15">
      <c r="A67" s="77"/>
      <c r="B67" s="77"/>
      <c r="C67" s="115"/>
      <c r="D67" s="77"/>
      <c r="E67" s="77"/>
      <c r="F67" s="77"/>
      <c r="G67" s="77"/>
      <c r="H67" s="77"/>
      <c r="I67" s="77"/>
      <c r="J67" s="116"/>
      <c r="K67" s="77"/>
      <c r="L67" s="92"/>
      <c r="M67" s="77"/>
      <c r="N67" s="77"/>
      <c r="O67" s="77"/>
      <c r="P67" s="77"/>
      <c r="Q67" s="77"/>
      <c r="R67" s="77"/>
      <c r="S67" s="101"/>
      <c r="T67" s="77"/>
      <c r="U67" s="77"/>
      <c r="V67" s="114">
        <v>7</v>
      </c>
      <c r="W67" s="105" t="s">
        <v>185</v>
      </c>
      <c r="X67" s="77"/>
      <c r="Y67" s="77"/>
      <c r="Z67" s="77"/>
    </row>
    <row r="68" spans="1:26" ht="23" x14ac:dyDescent="0.15">
      <c r="A68" s="77"/>
      <c r="B68" s="77"/>
      <c r="C68" s="115"/>
      <c r="D68" s="77"/>
      <c r="E68" s="77"/>
      <c r="F68" s="77"/>
      <c r="G68" s="77"/>
      <c r="H68" s="77"/>
      <c r="I68" s="77"/>
      <c r="J68" s="116"/>
      <c r="K68" s="77"/>
      <c r="L68" s="92"/>
      <c r="M68" s="77"/>
      <c r="N68" s="77"/>
      <c r="O68" s="77"/>
      <c r="P68" s="77"/>
      <c r="Q68" s="77"/>
      <c r="R68" s="77"/>
      <c r="S68" s="101"/>
      <c r="T68" s="77"/>
      <c r="U68" s="77"/>
      <c r="V68" s="114"/>
      <c r="W68" s="105"/>
      <c r="X68" s="77"/>
      <c r="Y68" s="77"/>
      <c r="Z68" s="77"/>
    </row>
    <row r="69" spans="1:26" ht="23" x14ac:dyDescent="0.15">
      <c r="A69" s="77"/>
      <c r="B69" s="77"/>
      <c r="C69" s="115"/>
      <c r="D69" s="77"/>
      <c r="E69" s="77"/>
      <c r="F69" s="77"/>
      <c r="G69" s="77"/>
      <c r="H69" s="77"/>
      <c r="I69" s="77"/>
      <c r="J69" s="116"/>
      <c r="K69" s="77"/>
      <c r="L69" s="92"/>
      <c r="M69" s="77"/>
      <c r="N69" s="77"/>
      <c r="O69" s="77"/>
      <c r="P69" s="77"/>
      <c r="Q69" s="77"/>
      <c r="R69" s="77"/>
      <c r="S69" s="101"/>
      <c r="T69" s="77"/>
      <c r="U69" s="77"/>
      <c r="V69" s="114"/>
      <c r="W69" s="105"/>
      <c r="X69" s="77"/>
      <c r="Y69" s="77"/>
      <c r="Z69" s="77"/>
    </row>
    <row r="70" spans="1:26" ht="23" x14ac:dyDescent="0.15">
      <c r="A70" s="77"/>
      <c r="B70" s="77"/>
      <c r="C70" s="117"/>
      <c r="D70" s="118"/>
      <c r="E70" s="118"/>
      <c r="F70" s="118"/>
      <c r="G70" s="118"/>
      <c r="H70" s="118"/>
      <c r="I70" s="118"/>
      <c r="J70" s="119"/>
      <c r="K70" s="77"/>
      <c r="L70" s="94"/>
      <c r="M70" s="94"/>
      <c r="N70" s="94"/>
      <c r="O70" s="94"/>
      <c r="P70" s="94"/>
      <c r="Q70" s="94"/>
      <c r="R70" s="94"/>
      <c r="S70" s="103"/>
      <c r="T70" s="77"/>
      <c r="U70" s="77"/>
      <c r="V70" s="114"/>
      <c r="W70" s="105"/>
      <c r="X70" s="77"/>
      <c r="Y70" s="77"/>
      <c r="Z70" s="77"/>
    </row>
    <row r="71" spans="1:26" x14ac:dyDescent="0.15">
      <c r="A71" s="77"/>
      <c r="B71" s="77"/>
      <c r="C71" s="104"/>
      <c r="D71" s="96"/>
      <c r="E71" s="96"/>
      <c r="F71" s="96"/>
      <c r="G71" s="96"/>
      <c r="H71" s="96"/>
      <c r="I71" s="96"/>
      <c r="J71" s="96"/>
      <c r="K71" s="77"/>
      <c r="L71" s="104"/>
      <c r="M71" s="96"/>
      <c r="N71" s="96"/>
      <c r="O71" s="96"/>
      <c r="P71" s="96"/>
      <c r="Q71" s="96"/>
      <c r="R71" s="96"/>
      <c r="S71" s="96"/>
      <c r="T71" s="77"/>
      <c r="U71" s="77"/>
      <c r="V71" s="126"/>
      <c r="W71" s="127"/>
      <c r="X71" s="127"/>
      <c r="Y71" s="77"/>
      <c r="Z71" s="77"/>
    </row>
    <row r="72" spans="1:26" x14ac:dyDescent="0.15">
      <c r="A72" s="77"/>
      <c r="B72" s="77"/>
      <c r="C72" s="77"/>
      <c r="D72" s="77"/>
      <c r="E72" s="77"/>
      <c r="F72" s="77"/>
      <c r="G72" s="77"/>
      <c r="H72" s="77"/>
      <c r="I72" s="77"/>
      <c r="J72" s="77"/>
      <c r="K72" s="77"/>
      <c r="L72" s="77"/>
      <c r="M72" s="77"/>
      <c r="N72" s="77"/>
      <c r="O72" s="77"/>
      <c r="P72" s="77"/>
      <c r="Q72" s="77"/>
      <c r="R72" s="77"/>
      <c r="S72" s="77"/>
      <c r="T72" s="77"/>
      <c r="U72" s="77"/>
      <c r="V72" s="127"/>
      <c r="W72" s="127"/>
      <c r="X72" s="127"/>
      <c r="Y72" s="77"/>
      <c r="Z72" s="77"/>
    </row>
    <row r="73" spans="1:26" x14ac:dyDescent="0.15">
      <c r="A73" s="77"/>
      <c r="B73" s="77"/>
      <c r="C73" s="77"/>
      <c r="D73" s="77"/>
      <c r="E73" s="77"/>
      <c r="F73" s="77"/>
      <c r="G73" s="77"/>
      <c r="H73" s="77"/>
      <c r="I73" s="77"/>
      <c r="J73" s="77"/>
      <c r="K73" s="77"/>
      <c r="L73" s="77"/>
      <c r="M73" s="77"/>
      <c r="N73" s="77"/>
      <c r="O73" s="77"/>
      <c r="P73" s="77"/>
      <c r="Q73" s="77"/>
      <c r="R73" s="77"/>
      <c r="S73" s="77"/>
      <c r="T73" s="77"/>
      <c r="U73" s="77"/>
      <c r="V73" s="127"/>
      <c r="W73" s="127"/>
      <c r="X73" s="127"/>
      <c r="Y73" s="77"/>
      <c r="Z73" s="77"/>
    </row>
    <row r="74" spans="1:26" ht="30" x14ac:dyDescent="0.3">
      <c r="A74" s="77"/>
      <c r="B74" s="77"/>
      <c r="C74" s="108" t="s">
        <v>175</v>
      </c>
      <c r="D74" s="92"/>
      <c r="E74" s="92"/>
      <c r="F74" s="92"/>
      <c r="G74" s="92"/>
      <c r="H74" s="92"/>
      <c r="I74" s="92"/>
      <c r="J74" s="92"/>
      <c r="K74" s="92"/>
      <c r="L74" s="92"/>
      <c r="M74" s="92"/>
      <c r="N74" s="92"/>
      <c r="O74" s="92"/>
      <c r="P74" s="92"/>
      <c r="Q74" s="92"/>
      <c r="R74" s="92"/>
      <c r="S74" s="92"/>
      <c r="T74" s="77"/>
      <c r="U74" s="77"/>
      <c r="Y74" s="77"/>
      <c r="Z74" s="77"/>
    </row>
    <row r="75" spans="1:26" x14ac:dyDescent="0.15">
      <c r="A75" s="77"/>
      <c r="B75" s="77"/>
      <c r="C75" s="89"/>
      <c r="D75" s="77"/>
      <c r="E75" s="77"/>
      <c r="F75" s="77"/>
      <c r="G75" s="77"/>
      <c r="H75" s="77"/>
      <c r="I75" s="77"/>
      <c r="J75" s="77"/>
      <c r="K75" s="77"/>
      <c r="L75" s="77"/>
      <c r="M75" s="77"/>
      <c r="N75" s="77"/>
      <c r="O75" s="77"/>
      <c r="P75" s="77"/>
      <c r="Q75" s="77"/>
      <c r="R75" s="77"/>
      <c r="S75" s="77"/>
      <c r="T75" s="77"/>
      <c r="U75" s="77"/>
      <c r="Y75" s="77"/>
      <c r="Z75" s="77"/>
    </row>
    <row r="76" spans="1:26" x14ac:dyDescent="0.15">
      <c r="A76" s="77"/>
      <c r="B76" s="77"/>
      <c r="C76" s="94"/>
      <c r="D76" s="94"/>
      <c r="E76" s="94"/>
      <c r="F76" s="94"/>
      <c r="G76" s="94"/>
      <c r="H76" s="94"/>
      <c r="I76" s="94"/>
      <c r="J76" s="94"/>
      <c r="K76" s="94"/>
      <c r="L76" s="94"/>
      <c r="M76" s="94"/>
      <c r="N76" s="94"/>
      <c r="O76" s="94"/>
      <c r="P76" s="94"/>
      <c r="Q76" s="94"/>
      <c r="R76" s="94"/>
      <c r="S76" s="94"/>
      <c r="T76" s="77"/>
      <c r="U76" s="77"/>
      <c r="Y76" s="77"/>
      <c r="Z76" s="77"/>
    </row>
    <row r="77" spans="1:26" x14ac:dyDescent="0.15">
      <c r="A77" s="77"/>
      <c r="B77" s="77"/>
      <c r="C77" s="123">
        <f>L45*L29*C29</f>
        <v>14285.714285714286</v>
      </c>
      <c r="D77" s="96"/>
      <c r="E77" s="96"/>
      <c r="F77" s="96"/>
      <c r="G77" s="96"/>
      <c r="H77" s="96"/>
      <c r="I77" s="96"/>
      <c r="J77" s="96"/>
      <c r="K77" s="96"/>
      <c r="L77" s="96"/>
      <c r="M77" s="96"/>
      <c r="N77" s="96"/>
      <c r="O77" s="96"/>
      <c r="P77" s="96"/>
      <c r="Q77" s="96"/>
      <c r="R77" s="96"/>
      <c r="S77" s="98"/>
      <c r="T77" s="77"/>
      <c r="U77" s="77"/>
      <c r="Y77" s="77"/>
      <c r="Z77" s="77"/>
    </row>
    <row r="78" spans="1:26" x14ac:dyDescent="0.15">
      <c r="A78" s="77"/>
      <c r="B78" s="77"/>
      <c r="C78" s="100"/>
      <c r="D78" s="77"/>
      <c r="E78" s="77"/>
      <c r="F78" s="77"/>
      <c r="G78" s="77"/>
      <c r="H78" s="77"/>
      <c r="I78" s="77"/>
      <c r="J78" s="77"/>
      <c r="K78" s="77"/>
      <c r="L78" s="77"/>
      <c r="M78" s="77"/>
      <c r="N78" s="77"/>
      <c r="O78" s="77"/>
      <c r="P78" s="77"/>
      <c r="Q78" s="77"/>
      <c r="R78" s="77"/>
      <c r="S78" s="101"/>
      <c r="T78" s="77"/>
      <c r="U78" s="77"/>
      <c r="Y78" s="77"/>
      <c r="Z78" s="77"/>
    </row>
    <row r="79" spans="1:26" x14ac:dyDescent="0.15">
      <c r="A79" s="77"/>
      <c r="B79" s="77"/>
      <c r="C79" s="100"/>
      <c r="D79" s="77"/>
      <c r="E79" s="77"/>
      <c r="F79" s="77"/>
      <c r="G79" s="77"/>
      <c r="H79" s="77"/>
      <c r="I79" s="77"/>
      <c r="J79" s="77"/>
      <c r="K79" s="77"/>
      <c r="L79" s="77"/>
      <c r="M79" s="77"/>
      <c r="N79" s="77"/>
      <c r="O79" s="77"/>
      <c r="P79" s="77"/>
      <c r="Q79" s="77"/>
      <c r="R79" s="77"/>
      <c r="S79" s="101"/>
      <c r="T79" s="77"/>
      <c r="U79" s="77"/>
      <c r="Y79" s="77"/>
      <c r="Z79" s="77"/>
    </row>
    <row r="80" spans="1:26" x14ac:dyDescent="0.15">
      <c r="A80" s="77"/>
      <c r="B80" s="77"/>
      <c r="C80" s="100"/>
      <c r="D80" s="77"/>
      <c r="E80" s="77"/>
      <c r="F80" s="77"/>
      <c r="G80" s="77"/>
      <c r="H80" s="77"/>
      <c r="I80" s="77"/>
      <c r="J80" s="77"/>
      <c r="K80" s="77"/>
      <c r="L80" s="77"/>
      <c r="M80" s="77"/>
      <c r="N80" s="77"/>
      <c r="O80" s="77"/>
      <c r="P80" s="77"/>
      <c r="Q80" s="77"/>
      <c r="R80" s="77"/>
      <c r="S80" s="101"/>
      <c r="T80" s="77"/>
      <c r="U80" s="77"/>
      <c r="Y80" s="77"/>
      <c r="Z80" s="77"/>
    </row>
    <row r="81" spans="1:26" x14ac:dyDescent="0.15">
      <c r="A81" s="77"/>
      <c r="B81" s="77"/>
      <c r="C81" s="100"/>
      <c r="D81" s="77"/>
      <c r="E81" s="77"/>
      <c r="F81" s="77"/>
      <c r="G81" s="77"/>
      <c r="H81" s="77"/>
      <c r="I81" s="77"/>
      <c r="J81" s="77"/>
      <c r="K81" s="77"/>
      <c r="L81" s="77"/>
      <c r="M81" s="77"/>
      <c r="N81" s="77"/>
      <c r="O81" s="77"/>
      <c r="P81" s="77"/>
      <c r="Q81" s="77"/>
      <c r="R81" s="77"/>
      <c r="S81" s="101"/>
      <c r="T81" s="77"/>
      <c r="U81" s="77"/>
      <c r="Y81" s="77"/>
      <c r="Z81" s="77"/>
    </row>
    <row r="82" spans="1:26" x14ac:dyDescent="0.15">
      <c r="A82" s="77"/>
      <c r="B82" s="77"/>
      <c r="C82" s="100"/>
      <c r="D82" s="77"/>
      <c r="E82" s="77"/>
      <c r="F82" s="77"/>
      <c r="G82" s="77"/>
      <c r="H82" s="77"/>
      <c r="I82" s="77"/>
      <c r="J82" s="77"/>
      <c r="K82" s="77"/>
      <c r="L82" s="77"/>
      <c r="M82" s="77"/>
      <c r="N82" s="77"/>
      <c r="O82" s="77"/>
      <c r="P82" s="77"/>
      <c r="Q82" s="77"/>
      <c r="R82" s="77"/>
      <c r="S82" s="101"/>
      <c r="T82" s="77"/>
      <c r="U82" s="77"/>
      <c r="Y82" s="77"/>
      <c r="Z82" s="77"/>
    </row>
    <row r="83" spans="1:26" x14ac:dyDescent="0.15">
      <c r="A83" s="77"/>
      <c r="B83" s="77"/>
      <c r="C83" s="100"/>
      <c r="D83" s="77"/>
      <c r="E83" s="77"/>
      <c r="F83" s="77"/>
      <c r="G83" s="77"/>
      <c r="H83" s="77"/>
      <c r="I83" s="77"/>
      <c r="J83" s="77"/>
      <c r="K83" s="77"/>
      <c r="L83" s="77"/>
      <c r="M83" s="77"/>
      <c r="N83" s="77"/>
      <c r="O83" s="77"/>
      <c r="P83" s="77"/>
      <c r="Q83" s="77"/>
      <c r="R83" s="77"/>
      <c r="S83" s="101"/>
      <c r="T83" s="77"/>
      <c r="U83" s="77"/>
      <c r="Y83" s="77"/>
      <c r="Z83" s="77"/>
    </row>
    <row r="84" spans="1:26" x14ac:dyDescent="0.15">
      <c r="A84" s="77"/>
      <c r="B84" s="77"/>
      <c r="C84" s="100"/>
      <c r="D84" s="77"/>
      <c r="E84" s="77"/>
      <c r="F84" s="77"/>
      <c r="G84" s="77"/>
      <c r="H84" s="77"/>
      <c r="I84" s="77"/>
      <c r="J84" s="77"/>
      <c r="K84" s="77"/>
      <c r="L84" s="77"/>
      <c r="M84" s="77"/>
      <c r="N84" s="77"/>
      <c r="O84" s="77"/>
      <c r="P84" s="77"/>
      <c r="Q84" s="77"/>
      <c r="R84" s="77"/>
      <c r="S84" s="101"/>
      <c r="T84" s="77"/>
      <c r="U84" s="77"/>
      <c r="Y84" s="77"/>
      <c r="Z84" s="77"/>
    </row>
    <row r="85" spans="1:26" x14ac:dyDescent="0.15">
      <c r="A85" s="77"/>
      <c r="B85" s="77"/>
      <c r="C85" s="100"/>
      <c r="D85" s="77"/>
      <c r="E85" s="77"/>
      <c r="F85" s="77"/>
      <c r="G85" s="77"/>
      <c r="H85" s="77"/>
      <c r="I85" s="77"/>
      <c r="J85" s="77"/>
      <c r="K85" s="77"/>
      <c r="L85" s="77"/>
      <c r="M85" s="77"/>
      <c r="N85" s="77"/>
      <c r="O85" s="77"/>
      <c r="P85" s="77"/>
      <c r="Q85" s="77"/>
      <c r="R85" s="77"/>
      <c r="S85" s="101"/>
      <c r="T85" s="77"/>
      <c r="U85" s="77"/>
      <c r="Y85" s="77"/>
      <c r="Z85" s="77"/>
    </row>
    <row r="86" spans="1:26" x14ac:dyDescent="0.15">
      <c r="A86" s="77"/>
      <c r="B86" s="77"/>
      <c r="C86" s="102"/>
      <c r="D86" s="94"/>
      <c r="E86" s="94"/>
      <c r="F86" s="94"/>
      <c r="G86" s="94"/>
      <c r="H86" s="94"/>
      <c r="I86" s="94"/>
      <c r="J86" s="94"/>
      <c r="K86" s="94"/>
      <c r="L86" s="94"/>
      <c r="M86" s="94"/>
      <c r="N86" s="94"/>
      <c r="O86" s="94"/>
      <c r="P86" s="94"/>
      <c r="Q86" s="94"/>
      <c r="R86" s="94"/>
      <c r="S86" s="103"/>
      <c r="T86" s="77"/>
      <c r="U86" s="77"/>
      <c r="Y86" s="77"/>
      <c r="Z86" s="77"/>
    </row>
  </sheetData>
  <mergeCells count="83">
    <mergeCell ref="C74:S74"/>
    <mergeCell ref="C75:S76"/>
    <mergeCell ref="C77:S86"/>
    <mergeCell ref="W66:X66"/>
    <mergeCell ref="W67:X67"/>
    <mergeCell ref="W68:X68"/>
    <mergeCell ref="W69:X69"/>
    <mergeCell ref="W70:X70"/>
    <mergeCell ref="C71:J73"/>
    <mergeCell ref="L71:S73"/>
    <mergeCell ref="C59:J60"/>
    <mergeCell ref="L59:S60"/>
    <mergeCell ref="V59:X60"/>
    <mergeCell ref="C61:J70"/>
    <mergeCell ref="L61:S70"/>
    <mergeCell ref="W61:X61"/>
    <mergeCell ref="W62:X62"/>
    <mergeCell ref="W63:X63"/>
    <mergeCell ref="W64:X64"/>
    <mergeCell ref="W65:X65"/>
    <mergeCell ref="W53:X53"/>
    <mergeCell ref="W54:X54"/>
    <mergeCell ref="C55:J57"/>
    <mergeCell ref="L55:S57"/>
    <mergeCell ref="V55:X57"/>
    <mergeCell ref="C58:J58"/>
    <mergeCell ref="L58:S58"/>
    <mergeCell ref="V58:X58"/>
    <mergeCell ref="C45:J54"/>
    <mergeCell ref="L45:S54"/>
    <mergeCell ref="W45:X45"/>
    <mergeCell ref="W46:X46"/>
    <mergeCell ref="W47:X47"/>
    <mergeCell ref="W48:X48"/>
    <mergeCell ref="W49:X49"/>
    <mergeCell ref="W50:X50"/>
    <mergeCell ref="W51:X51"/>
    <mergeCell ref="W52:X52"/>
    <mergeCell ref="V41:X41"/>
    <mergeCell ref="C42:J42"/>
    <mergeCell ref="L42:S42"/>
    <mergeCell ref="V42:X42"/>
    <mergeCell ref="C43:J44"/>
    <mergeCell ref="L43:S44"/>
    <mergeCell ref="V43:X44"/>
    <mergeCell ref="C29:J38"/>
    <mergeCell ref="L29:S38"/>
    <mergeCell ref="V29:V38"/>
    <mergeCell ref="W29:W38"/>
    <mergeCell ref="X29:X38"/>
    <mergeCell ref="C39:J41"/>
    <mergeCell ref="L39:S41"/>
    <mergeCell ref="V39:V40"/>
    <mergeCell ref="W39:W40"/>
    <mergeCell ref="X39:X40"/>
    <mergeCell ref="C26:J26"/>
    <mergeCell ref="L26:S26"/>
    <mergeCell ref="V26:X26"/>
    <mergeCell ref="C27:J28"/>
    <mergeCell ref="L27:S28"/>
    <mergeCell ref="V27:X28"/>
    <mergeCell ref="C23:J25"/>
    <mergeCell ref="L23:S25"/>
    <mergeCell ref="V23:V24"/>
    <mergeCell ref="W23:W24"/>
    <mergeCell ref="X23:X24"/>
    <mergeCell ref="V25:X25"/>
    <mergeCell ref="V11:X12"/>
    <mergeCell ref="C13:J22"/>
    <mergeCell ref="L13:S22"/>
    <mergeCell ref="V13:V22"/>
    <mergeCell ref="W13:W22"/>
    <mergeCell ref="X13:X22"/>
    <mergeCell ref="A1:Z9"/>
    <mergeCell ref="A10:B86"/>
    <mergeCell ref="C10:J10"/>
    <mergeCell ref="K10:K73"/>
    <mergeCell ref="L10:S10"/>
    <mergeCell ref="T10:U86"/>
    <mergeCell ref="V10:X10"/>
    <mergeCell ref="Y10:Z86"/>
    <mergeCell ref="C11:J12"/>
    <mergeCell ref="L11:S12"/>
  </mergeCells>
  <conditionalFormatting sqref="V13:X22">
    <cfRule type="colorScale" priority="1">
      <colorScale>
        <cfvo type="min"/>
        <cfvo type="percentile" val="50"/>
        <cfvo type="max"/>
        <color rgb="FF63BE7B"/>
        <color rgb="FFFFEB84"/>
        <color rgb="FFF8696B"/>
      </colorScale>
    </cfRule>
  </conditionalFormatting>
  <conditionalFormatting sqref="V29:X38">
    <cfRule type="colorScale" priority="2">
      <colorScale>
        <cfvo type="min"/>
        <cfvo type="percentile" val="50"/>
        <cfvo type="max"/>
        <color rgb="FFF8696B"/>
        <color rgb="FFFFEB84"/>
        <color rgb="FF63BE7B"/>
      </colorScale>
    </cfRule>
    <cfRule type="colorScale" priority="3">
      <colorScale>
        <cfvo type="min"/>
        <cfvo type="max"/>
        <color rgb="FFFF0000"/>
        <color theme="7"/>
      </colorScale>
    </cfRule>
    <cfRule type="colorScale" priority="4">
      <colorScale>
        <cfvo type="min"/>
        <cfvo type="max"/>
        <color rgb="FFFF7128"/>
        <color theme="7"/>
      </colorScale>
    </cfRule>
    <cfRule type="colorScale" priority="5">
      <colorScale>
        <cfvo type="min"/>
        <cfvo type="max"/>
        <color rgb="FFFDE49A"/>
        <color theme="5"/>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outlinePr summaryBelow="0" summaryRight="0"/>
  </sheetPr>
  <dimension ref="A1:BA1000"/>
  <sheetViews>
    <sheetView workbookViewId="0"/>
  </sheetViews>
  <sheetFormatPr baseColWidth="10" defaultColWidth="12.6640625" defaultRowHeight="15" customHeight="1" x14ac:dyDescent="0.15"/>
  <cols>
    <col min="1" max="6" width="12.6640625" customWidth="1"/>
  </cols>
  <sheetData>
    <row r="1" spans="1:8" ht="15.75" customHeight="1" x14ac:dyDescent="0.25">
      <c r="A1" s="70" t="s">
        <v>67</v>
      </c>
    </row>
    <row r="2" spans="1:8" ht="15.75" customHeight="1" x14ac:dyDescent="0.15"/>
    <row r="3" spans="1:8" ht="15.75" customHeight="1" x14ac:dyDescent="0.15">
      <c r="A3" s="71" t="s">
        <v>68</v>
      </c>
    </row>
    <row r="4" spans="1:8" ht="15.75" customHeight="1" x14ac:dyDescent="0.15">
      <c r="H4" s="72"/>
    </row>
    <row r="5" spans="1:8" ht="15.75" customHeight="1" x14ac:dyDescent="0.15">
      <c r="A5" s="17" t="s">
        <v>69</v>
      </c>
      <c r="H5" s="72"/>
    </row>
    <row r="6" spans="1:8" ht="15.75" customHeight="1" x14ac:dyDescent="0.15">
      <c r="A6" s="90" t="s">
        <v>70</v>
      </c>
      <c r="B6" s="77"/>
      <c r="C6" s="77"/>
      <c r="D6" s="77"/>
      <c r="E6" s="77"/>
      <c r="F6" s="77"/>
      <c r="G6" s="77"/>
      <c r="H6" s="72"/>
    </row>
    <row r="7" spans="1:8" ht="15.75" customHeight="1" x14ac:dyDescent="0.15">
      <c r="A7" s="77"/>
      <c r="B7" s="77"/>
      <c r="C7" s="77"/>
      <c r="D7" s="77"/>
      <c r="E7" s="77"/>
      <c r="F7" s="77"/>
      <c r="G7" s="77"/>
    </row>
    <row r="8" spans="1:8" ht="15.75" customHeight="1" x14ac:dyDescent="0.15">
      <c r="A8" s="90" t="s">
        <v>71</v>
      </c>
      <c r="B8" s="77"/>
      <c r="C8" s="77"/>
      <c r="D8" s="77"/>
      <c r="E8" s="77"/>
      <c r="F8" s="77"/>
      <c r="G8" s="77"/>
      <c r="H8" s="72" t="s">
        <v>72</v>
      </c>
    </row>
    <row r="9" spans="1:8" ht="15.75" customHeight="1" x14ac:dyDescent="0.15">
      <c r="A9" s="77"/>
      <c r="B9" s="77"/>
      <c r="C9" s="77"/>
      <c r="D9" s="77"/>
      <c r="E9" s="77"/>
      <c r="F9" s="77"/>
      <c r="G9" s="77"/>
    </row>
    <row r="10" spans="1:8" ht="15.75" customHeight="1" x14ac:dyDescent="0.15">
      <c r="A10" s="90" t="s">
        <v>73</v>
      </c>
      <c r="B10" s="77"/>
      <c r="C10" s="77"/>
      <c r="D10" s="77"/>
      <c r="E10" s="77"/>
      <c r="F10" s="77"/>
      <c r="G10" s="77"/>
    </row>
    <row r="11" spans="1:8" ht="15.75" customHeight="1" x14ac:dyDescent="0.15">
      <c r="A11" s="77"/>
      <c r="B11" s="77"/>
      <c r="C11" s="77"/>
      <c r="D11" s="77"/>
      <c r="E11" s="77"/>
      <c r="F11" s="77"/>
      <c r="G11" s="77"/>
    </row>
    <row r="12" spans="1:8" ht="15.75" customHeight="1" x14ac:dyDescent="0.15"/>
    <row r="13" spans="1:8" ht="15.75" customHeight="1" x14ac:dyDescent="0.15">
      <c r="A13" s="90" t="s">
        <v>74</v>
      </c>
      <c r="B13" s="77"/>
      <c r="C13" s="77"/>
      <c r="D13" s="77"/>
      <c r="E13" s="77"/>
      <c r="F13" s="77"/>
      <c r="G13" s="77"/>
      <c r="H13" s="77"/>
    </row>
    <row r="14" spans="1:8" ht="15.75" customHeight="1" x14ac:dyDescent="0.15">
      <c r="A14" s="77"/>
      <c r="B14" s="77"/>
      <c r="C14" s="77"/>
      <c r="D14" s="77"/>
      <c r="E14" s="77"/>
      <c r="F14" s="77"/>
      <c r="G14" s="77"/>
      <c r="H14" s="77"/>
    </row>
    <row r="15" spans="1:8" ht="15.75" customHeight="1" x14ac:dyDescent="0.15">
      <c r="A15" s="77"/>
      <c r="B15" s="77"/>
      <c r="C15" s="77"/>
      <c r="D15" s="77"/>
      <c r="E15" s="77"/>
      <c r="F15" s="77"/>
      <c r="G15" s="77"/>
      <c r="H15" s="77"/>
    </row>
    <row r="16" spans="1:8" ht="15.75" customHeight="1" x14ac:dyDescent="0.15">
      <c r="A16" s="90" t="s">
        <v>75</v>
      </c>
      <c r="B16" s="77"/>
      <c r="C16" s="77"/>
      <c r="D16" s="77"/>
      <c r="E16" s="77"/>
      <c r="F16" s="77"/>
      <c r="G16" s="77"/>
      <c r="H16" s="77"/>
    </row>
    <row r="17" spans="1:53" ht="15.75" customHeight="1" x14ac:dyDescent="0.15">
      <c r="A17" s="77"/>
      <c r="B17" s="77"/>
      <c r="C17" s="77"/>
      <c r="D17" s="77"/>
      <c r="E17" s="77"/>
      <c r="F17" s="77"/>
      <c r="G17" s="77"/>
      <c r="H17" s="77"/>
    </row>
    <row r="18" spans="1:53" ht="15.75" customHeight="1" x14ac:dyDescent="0.15"/>
    <row r="19" spans="1:53" ht="15.75" customHeight="1" x14ac:dyDescent="0.15">
      <c r="A19" s="73" t="s">
        <v>76</v>
      </c>
      <c r="B19" s="73"/>
      <c r="C19" s="73"/>
      <c r="D19" s="73" t="s">
        <v>77</v>
      </c>
      <c r="E19" s="73" t="s">
        <v>78</v>
      </c>
      <c r="F19" s="73"/>
      <c r="G19" s="73" t="s">
        <v>79</v>
      </c>
      <c r="H19" s="73" t="s">
        <v>80</v>
      </c>
      <c r="I19" s="73" t="s">
        <v>81</v>
      </c>
      <c r="J19" s="73" t="s">
        <v>82</v>
      </c>
      <c r="K19" s="73" t="s">
        <v>83</v>
      </c>
      <c r="L19" s="73" t="s">
        <v>84</v>
      </c>
      <c r="M19" s="73" t="s">
        <v>85</v>
      </c>
      <c r="N19" s="73" t="s">
        <v>86</v>
      </c>
      <c r="O19" s="73" t="s">
        <v>87</v>
      </c>
      <c r="P19" s="73"/>
      <c r="Q19" s="73" t="s">
        <v>88</v>
      </c>
      <c r="R19" s="73" t="s">
        <v>89</v>
      </c>
      <c r="S19" s="73" t="s">
        <v>90</v>
      </c>
      <c r="T19" s="73" t="s">
        <v>91</v>
      </c>
      <c r="U19" s="73" t="s">
        <v>92</v>
      </c>
      <c r="V19" s="73"/>
      <c r="W19" s="73" t="s">
        <v>93</v>
      </c>
      <c r="X19" s="73" t="s">
        <v>94</v>
      </c>
      <c r="Y19" s="73" t="s">
        <v>95</v>
      </c>
      <c r="Z19" s="73" t="s">
        <v>96</v>
      </c>
      <c r="AA19" s="73" t="s">
        <v>97</v>
      </c>
      <c r="AB19" s="73" t="s">
        <v>98</v>
      </c>
      <c r="AC19" s="73" t="s">
        <v>99</v>
      </c>
      <c r="AD19" s="73" t="s">
        <v>100</v>
      </c>
      <c r="AE19" s="73" t="s">
        <v>101</v>
      </c>
      <c r="AF19" s="73" t="s">
        <v>102</v>
      </c>
      <c r="AG19" s="73" t="s">
        <v>103</v>
      </c>
      <c r="AH19" s="73"/>
      <c r="AI19" s="73"/>
      <c r="AJ19" s="73" t="s">
        <v>104</v>
      </c>
      <c r="AK19" s="73" t="s">
        <v>105</v>
      </c>
      <c r="AL19" s="73" t="s">
        <v>106</v>
      </c>
      <c r="AM19" s="73"/>
      <c r="AN19" s="73" t="s">
        <v>107</v>
      </c>
      <c r="AO19" s="73" t="s">
        <v>108</v>
      </c>
      <c r="AP19" s="73" t="s">
        <v>109</v>
      </c>
      <c r="AQ19" s="73" t="s">
        <v>110</v>
      </c>
      <c r="AR19" s="73"/>
      <c r="AS19" s="73"/>
      <c r="AT19" s="73" t="s">
        <v>111</v>
      </c>
      <c r="AU19" s="73" t="s">
        <v>112</v>
      </c>
      <c r="AV19" s="73" t="s">
        <v>113</v>
      </c>
      <c r="AW19" s="73"/>
      <c r="AX19" s="73"/>
      <c r="AY19" s="73"/>
      <c r="AZ19" s="73"/>
      <c r="BA19" s="73"/>
    </row>
    <row r="20" spans="1:53" ht="15.75" hidden="1" customHeight="1" x14ac:dyDescent="0.15">
      <c r="A20" s="17" t="s">
        <v>114</v>
      </c>
      <c r="C20" s="17" t="s">
        <v>115</v>
      </c>
      <c r="D20" s="17" t="s">
        <v>116</v>
      </c>
      <c r="E20" s="17" t="s">
        <v>117</v>
      </c>
      <c r="G20" s="17" t="s">
        <v>118</v>
      </c>
      <c r="H20" s="17" t="s">
        <v>119</v>
      </c>
      <c r="I20" s="17" t="s">
        <v>120</v>
      </c>
      <c r="J20" s="17" t="s">
        <v>121</v>
      </c>
      <c r="K20" s="17" t="s">
        <v>122</v>
      </c>
      <c r="L20" s="17" t="s">
        <v>123</v>
      </c>
      <c r="M20" s="17" t="s">
        <v>124</v>
      </c>
      <c r="N20" s="17" t="s">
        <v>125</v>
      </c>
      <c r="O20" s="17" t="s">
        <v>126</v>
      </c>
      <c r="Q20" s="17" t="s">
        <v>127</v>
      </c>
      <c r="R20" s="17" t="s">
        <v>128</v>
      </c>
      <c r="S20" s="17" t="s">
        <v>129</v>
      </c>
      <c r="T20" s="17" t="s">
        <v>130</v>
      </c>
      <c r="U20" s="17" t="s">
        <v>131</v>
      </c>
      <c r="W20" s="17" t="s">
        <v>132</v>
      </c>
      <c r="X20" s="17" t="s">
        <v>133</v>
      </c>
      <c r="Y20" s="17" t="s">
        <v>134</v>
      </c>
      <c r="Z20" s="17" t="s">
        <v>135</v>
      </c>
      <c r="AA20" s="17" t="s">
        <v>136</v>
      </c>
      <c r="AB20" s="17" t="s">
        <v>137</v>
      </c>
      <c r="AC20" s="17" t="s">
        <v>138</v>
      </c>
      <c r="AD20" s="17" t="s">
        <v>139</v>
      </c>
      <c r="AE20" s="17" t="s">
        <v>140</v>
      </c>
      <c r="AF20" s="17" t="s">
        <v>141</v>
      </c>
      <c r="AG20" s="17" t="s">
        <v>142</v>
      </c>
      <c r="AJ20" s="17" t="s">
        <v>143</v>
      </c>
      <c r="AK20" s="17" t="s">
        <v>144</v>
      </c>
      <c r="AL20" s="17" t="s">
        <v>145</v>
      </c>
      <c r="AN20" s="17" t="s">
        <v>146</v>
      </c>
      <c r="AO20" s="17" t="s">
        <v>147</v>
      </c>
      <c r="AP20" s="17" t="s">
        <v>148</v>
      </c>
      <c r="AQ20" s="17" t="s">
        <v>149</v>
      </c>
      <c r="AR20" s="17" t="s">
        <v>150</v>
      </c>
      <c r="AS20" s="17" t="s">
        <v>151</v>
      </c>
      <c r="AT20" s="17" t="s">
        <v>152</v>
      </c>
      <c r="AU20" s="17" t="s">
        <v>153</v>
      </c>
      <c r="AV20" s="17" t="s">
        <v>154</v>
      </c>
    </row>
    <row r="21" spans="1:53" ht="15.75" customHeight="1" x14ac:dyDescent="0.15"/>
    <row r="22" spans="1:53" ht="15.75" customHeight="1" x14ac:dyDescent="0.15"/>
    <row r="23" spans="1:53" ht="15.75" customHeight="1" x14ac:dyDescent="0.15"/>
    <row r="24" spans="1:53" ht="15.75" customHeight="1" x14ac:dyDescent="0.15"/>
    <row r="25" spans="1:53" ht="15.75" customHeight="1" x14ac:dyDescent="0.15"/>
    <row r="26" spans="1:53" ht="15.75" customHeight="1" x14ac:dyDescent="0.15"/>
    <row r="27" spans="1:53" ht="15.75" customHeight="1" x14ac:dyDescent="0.15"/>
    <row r="28" spans="1:53" ht="15.75" customHeight="1" x14ac:dyDescent="0.15"/>
    <row r="29" spans="1:53" ht="15.75" customHeight="1" x14ac:dyDescent="0.15"/>
    <row r="30" spans="1:53" ht="15.75" customHeight="1" x14ac:dyDescent="0.15"/>
    <row r="31" spans="1:53" ht="15.75" customHeight="1" x14ac:dyDescent="0.15"/>
    <row r="32" spans="1:53"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5">
    <mergeCell ref="A6:G7"/>
    <mergeCell ref="A8:G9"/>
    <mergeCell ref="A10:G11"/>
    <mergeCell ref="A13:H15"/>
    <mergeCell ref="A16:H17"/>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2FFB-B34B-8C46-A8FE-989E105D383D}">
  <dimension ref="A1:N22"/>
  <sheetViews>
    <sheetView workbookViewId="0">
      <selection activeCell="N27" sqref="N27"/>
    </sheetView>
  </sheetViews>
  <sheetFormatPr baseColWidth="10" defaultRowHeight="13" x14ac:dyDescent="0.15"/>
  <cols>
    <col min="1" max="1" width="44.33203125" customWidth="1"/>
    <col min="2" max="6" width="21" bestFit="1" customWidth="1"/>
    <col min="7" max="13" width="23.6640625" bestFit="1" customWidth="1"/>
    <col min="14" max="14" width="25.33203125" bestFit="1" customWidth="1"/>
  </cols>
  <sheetData>
    <row r="1" spans="1:14" ht="26" x14ac:dyDescent="0.3">
      <c r="A1" s="257" t="s">
        <v>193</v>
      </c>
      <c r="B1" s="257"/>
      <c r="C1" s="257"/>
      <c r="D1" s="257"/>
      <c r="E1" s="257"/>
      <c r="F1" s="257"/>
      <c r="G1" s="257"/>
      <c r="H1" s="257"/>
      <c r="I1" s="257"/>
      <c r="J1" s="257"/>
      <c r="K1" s="257"/>
      <c r="L1" s="257"/>
      <c r="M1" s="257"/>
      <c r="N1" s="257"/>
    </row>
    <row r="2" spans="1:14" ht="26" x14ac:dyDescent="0.3">
      <c r="A2" s="258"/>
      <c r="B2" s="259" t="s">
        <v>194</v>
      </c>
      <c r="C2" s="259" t="s">
        <v>195</v>
      </c>
      <c r="D2" s="259" t="s">
        <v>196</v>
      </c>
      <c r="E2" s="259" t="s">
        <v>197</v>
      </c>
      <c r="F2" s="259" t="s">
        <v>198</v>
      </c>
      <c r="G2" s="259" t="s">
        <v>199</v>
      </c>
      <c r="H2" s="259" t="s">
        <v>200</v>
      </c>
      <c r="I2" s="259" t="s">
        <v>201</v>
      </c>
      <c r="J2" s="259" t="s">
        <v>202</v>
      </c>
      <c r="K2" s="259" t="s">
        <v>203</v>
      </c>
      <c r="L2" s="259" t="s">
        <v>204</v>
      </c>
      <c r="M2" s="259" t="s">
        <v>205</v>
      </c>
      <c r="N2" s="259" t="s">
        <v>53</v>
      </c>
    </row>
    <row r="3" spans="1:14" ht="26" x14ac:dyDescent="0.3">
      <c r="A3" s="259" t="s">
        <v>206</v>
      </c>
      <c r="B3" s="260">
        <v>668329</v>
      </c>
      <c r="C3" s="260">
        <v>757244</v>
      </c>
      <c r="D3" s="260">
        <v>880212.81</v>
      </c>
      <c r="E3" s="260">
        <v>734029.65</v>
      </c>
      <c r="F3" s="260">
        <v>763375.9</v>
      </c>
      <c r="G3" s="260">
        <v>1078911.74</v>
      </c>
      <c r="H3" s="260">
        <v>1385815.88</v>
      </c>
      <c r="I3" s="260">
        <v>1683897.21</v>
      </c>
      <c r="J3" s="260">
        <v>1657002.11</v>
      </c>
      <c r="K3" s="260">
        <v>1584433.09</v>
      </c>
      <c r="L3" s="260">
        <v>2043238.22</v>
      </c>
      <c r="M3" s="260">
        <v>1259276.4099999999</v>
      </c>
      <c r="N3" s="261">
        <v>14495766.02</v>
      </c>
    </row>
    <row r="4" spans="1:14" ht="26" x14ac:dyDescent="0.3">
      <c r="A4" s="259" t="s">
        <v>207</v>
      </c>
      <c r="B4" s="260">
        <v>604010</v>
      </c>
      <c r="C4" s="260">
        <v>674648</v>
      </c>
      <c r="D4" s="260">
        <v>765593.23</v>
      </c>
      <c r="E4" s="260">
        <v>642487.79</v>
      </c>
      <c r="F4" s="260">
        <v>702694.24</v>
      </c>
      <c r="G4" s="260">
        <v>981023.91</v>
      </c>
      <c r="H4" s="260">
        <v>1286482.24</v>
      </c>
      <c r="I4" s="260">
        <v>1571054.83</v>
      </c>
      <c r="J4" s="260">
        <v>1552303.39</v>
      </c>
      <c r="K4" s="260">
        <v>1486682.05</v>
      </c>
      <c r="L4" s="260">
        <v>1926263.86</v>
      </c>
      <c r="M4" s="260">
        <v>1187032.21</v>
      </c>
      <c r="N4" s="261">
        <v>13380275.75</v>
      </c>
    </row>
    <row r="5" spans="1:14" ht="26" x14ac:dyDescent="0.3">
      <c r="A5" s="259" t="s">
        <v>208</v>
      </c>
      <c r="B5" s="260">
        <v>304253.94</v>
      </c>
      <c r="C5" s="260">
        <v>338459.92</v>
      </c>
      <c r="D5" s="260">
        <v>376429.16</v>
      </c>
      <c r="E5" s="260">
        <v>299109.65999999997</v>
      </c>
      <c r="F5" s="260">
        <v>286303.58</v>
      </c>
      <c r="G5" s="260">
        <v>429932.57</v>
      </c>
      <c r="H5" s="260">
        <v>519654.89</v>
      </c>
      <c r="I5" s="260">
        <v>587605.31999999995</v>
      </c>
      <c r="J5" s="260">
        <v>610906.81000000006</v>
      </c>
      <c r="K5" s="260">
        <v>579487.06000000006</v>
      </c>
      <c r="L5" s="260">
        <v>621441.38</v>
      </c>
      <c r="M5" s="260">
        <v>445219.5</v>
      </c>
      <c r="N5" s="261">
        <v>5398803.79</v>
      </c>
    </row>
    <row r="6" spans="1:14" ht="26" x14ac:dyDescent="0.3">
      <c r="A6" s="259" t="s">
        <v>209</v>
      </c>
      <c r="B6" s="260">
        <v>64319</v>
      </c>
      <c r="C6" s="260">
        <v>82596</v>
      </c>
      <c r="D6" s="260">
        <v>114619.58</v>
      </c>
      <c r="E6" s="260">
        <v>91541.86</v>
      </c>
      <c r="F6" s="260">
        <v>60681.66</v>
      </c>
      <c r="G6" s="260">
        <v>97887.83</v>
      </c>
      <c r="H6" s="260">
        <v>99333.64</v>
      </c>
      <c r="I6" s="260">
        <v>112842.38</v>
      </c>
      <c r="J6" s="260">
        <v>104698.72</v>
      </c>
      <c r="K6" s="260">
        <v>97751.039999999994</v>
      </c>
      <c r="L6" s="260">
        <v>116974.36</v>
      </c>
      <c r="M6" s="260">
        <v>72244.19</v>
      </c>
      <c r="N6" s="261">
        <v>1115490.27</v>
      </c>
    </row>
    <row r="7" spans="1:14" ht="26" x14ac:dyDescent="0.3">
      <c r="A7" s="259" t="s">
        <v>210</v>
      </c>
      <c r="B7" s="262">
        <v>0.90380000000000005</v>
      </c>
      <c r="C7" s="262">
        <v>0.89090000000000003</v>
      </c>
      <c r="D7" s="262">
        <v>0.86980000000000002</v>
      </c>
      <c r="E7" s="262">
        <v>0.87529999999999997</v>
      </c>
      <c r="F7" s="262">
        <v>0.92049999999999998</v>
      </c>
      <c r="G7" s="262">
        <v>0.9093</v>
      </c>
      <c r="H7" s="262">
        <v>0.92830000000000001</v>
      </c>
      <c r="I7" s="262">
        <v>0.93300000000000005</v>
      </c>
      <c r="J7" s="262">
        <v>0.93679999999999997</v>
      </c>
      <c r="K7" s="262">
        <v>0.93830000000000002</v>
      </c>
      <c r="L7" s="262">
        <v>0.94279999999999997</v>
      </c>
      <c r="M7" s="262">
        <v>0.94259999999999999</v>
      </c>
      <c r="N7" s="262">
        <v>0.92300000000000004</v>
      </c>
    </row>
    <row r="8" spans="1:14" ht="26" x14ac:dyDescent="0.3">
      <c r="A8" s="259" t="s">
        <v>211</v>
      </c>
      <c r="B8" s="260">
        <v>60068.82</v>
      </c>
      <c r="C8" s="260">
        <v>76899.839999999997</v>
      </c>
      <c r="D8" s="260">
        <v>108929.92</v>
      </c>
      <c r="E8" s="260">
        <v>101022.19</v>
      </c>
      <c r="F8" s="260">
        <v>120689.74</v>
      </c>
      <c r="G8" s="260">
        <v>136908.51</v>
      </c>
      <c r="H8" s="260">
        <v>180775.72</v>
      </c>
      <c r="I8" s="260">
        <v>206325.54</v>
      </c>
      <c r="J8" s="260">
        <v>195333.94</v>
      </c>
      <c r="K8" s="260">
        <v>223304.42</v>
      </c>
      <c r="L8" s="260">
        <v>277345.59000000003</v>
      </c>
      <c r="M8" s="260">
        <v>164100.93</v>
      </c>
      <c r="N8" s="261">
        <v>1851705.16</v>
      </c>
    </row>
    <row r="9" spans="1:14" ht="26" x14ac:dyDescent="0.3">
      <c r="A9" s="259" t="s">
        <v>212</v>
      </c>
      <c r="B9" s="263">
        <v>139072</v>
      </c>
      <c r="C9" s="263">
        <v>180345</v>
      </c>
      <c r="D9" s="263">
        <v>165354</v>
      </c>
      <c r="E9" s="263">
        <v>173532</v>
      </c>
      <c r="F9" s="263">
        <v>179312</v>
      </c>
      <c r="G9" s="263">
        <v>254461</v>
      </c>
      <c r="H9" s="263">
        <v>271850</v>
      </c>
      <c r="I9" s="263">
        <v>300153</v>
      </c>
      <c r="J9" s="263">
        <v>251810</v>
      </c>
      <c r="K9" s="263">
        <v>311913</v>
      </c>
      <c r="L9" s="263">
        <v>333041</v>
      </c>
      <c r="M9" s="263">
        <v>184056</v>
      </c>
      <c r="N9" s="261">
        <v>2744899</v>
      </c>
    </row>
    <row r="10" spans="1:14" ht="26" x14ac:dyDescent="0.3">
      <c r="A10" s="259" t="s">
        <v>213</v>
      </c>
      <c r="B10" s="263">
        <v>231897</v>
      </c>
      <c r="C10" s="263">
        <v>273412</v>
      </c>
      <c r="D10" s="263">
        <v>259847</v>
      </c>
      <c r="E10" s="263">
        <v>271621</v>
      </c>
      <c r="F10" s="263">
        <v>282933</v>
      </c>
      <c r="G10" s="263">
        <v>373149</v>
      </c>
      <c r="H10" s="263">
        <v>420957</v>
      </c>
      <c r="I10" s="263">
        <v>486464</v>
      </c>
      <c r="J10" s="263">
        <v>414259</v>
      </c>
      <c r="K10" s="263">
        <v>481254</v>
      </c>
      <c r="L10" s="263">
        <v>516819</v>
      </c>
      <c r="M10" s="263">
        <v>292663</v>
      </c>
      <c r="N10" s="264">
        <v>4305275</v>
      </c>
    </row>
    <row r="11" spans="1:14" ht="26" x14ac:dyDescent="0.3">
      <c r="A11" s="259" t="s">
        <v>214</v>
      </c>
      <c r="B11" s="265">
        <v>0.59970000000000001</v>
      </c>
      <c r="C11" s="265">
        <v>0.65959999999999996</v>
      </c>
      <c r="D11" s="265">
        <v>0.63639999999999997</v>
      </c>
      <c r="E11" s="265">
        <v>0.63890000000000002</v>
      </c>
      <c r="F11" s="265">
        <v>0.63380000000000003</v>
      </c>
      <c r="G11" s="265">
        <v>0.68189999999999995</v>
      </c>
      <c r="H11" s="265">
        <v>0.64580000000000004</v>
      </c>
      <c r="I11" s="265">
        <v>0.61699999999999999</v>
      </c>
      <c r="J11" s="265">
        <v>0.6079</v>
      </c>
      <c r="K11" s="265">
        <v>0.64810000000000001</v>
      </c>
      <c r="L11" s="265">
        <v>0.64439999999999997</v>
      </c>
      <c r="M11" s="265">
        <v>0.62890000000000001</v>
      </c>
      <c r="N11" s="259"/>
    </row>
    <row r="12" spans="1:14" ht="26" x14ac:dyDescent="0.3">
      <c r="A12" s="259" t="s">
        <v>215</v>
      </c>
      <c r="B12" s="261">
        <v>0.43</v>
      </c>
      <c r="C12" s="261">
        <v>0.43</v>
      </c>
      <c r="D12" s="261">
        <v>0.66</v>
      </c>
      <c r="E12" s="261">
        <v>0.57999999999999996</v>
      </c>
      <c r="F12" s="261">
        <v>0.67</v>
      </c>
      <c r="G12" s="261">
        <v>0.54</v>
      </c>
      <c r="H12" s="261">
        <v>0.66</v>
      </c>
      <c r="I12" s="261">
        <v>0.69</v>
      </c>
      <c r="J12" s="261">
        <v>0.78</v>
      </c>
      <c r="K12" s="261">
        <v>0.72</v>
      </c>
      <c r="L12" s="261">
        <v>0.83</v>
      </c>
      <c r="M12" s="261">
        <v>0.89</v>
      </c>
      <c r="N12" s="261">
        <v>0.67</v>
      </c>
    </row>
    <row r="13" spans="1:14" ht="26" x14ac:dyDescent="0.3">
      <c r="A13" s="259" t="s">
        <v>216</v>
      </c>
      <c r="B13" s="261">
        <v>0.26</v>
      </c>
      <c r="C13" s="261">
        <v>0.28000000000000003</v>
      </c>
      <c r="D13" s="261">
        <v>0.42</v>
      </c>
      <c r="E13" s="261">
        <v>0.37</v>
      </c>
      <c r="F13" s="261">
        <v>0.43</v>
      </c>
      <c r="G13" s="261">
        <v>0.37</v>
      </c>
      <c r="H13" s="261">
        <v>0.43</v>
      </c>
      <c r="I13" s="261">
        <v>0.42</v>
      </c>
      <c r="J13" s="261">
        <v>0.47</v>
      </c>
      <c r="K13" s="261">
        <v>0.46</v>
      </c>
      <c r="L13" s="261">
        <v>0.54</v>
      </c>
      <c r="M13" s="261">
        <v>0.56000000000000005</v>
      </c>
      <c r="N13" s="261">
        <v>0.43</v>
      </c>
    </row>
    <row r="14" spans="1:14" ht="26" x14ac:dyDescent="0.3">
      <c r="A14" s="259" t="s">
        <v>217</v>
      </c>
      <c r="B14" s="263">
        <v>2542</v>
      </c>
      <c r="C14" s="263">
        <v>2675</v>
      </c>
      <c r="D14" s="263">
        <v>3199</v>
      </c>
      <c r="E14" s="263">
        <v>2565</v>
      </c>
      <c r="F14" s="263">
        <v>2817</v>
      </c>
      <c r="G14" s="263">
        <v>4121</v>
      </c>
      <c r="H14" s="263">
        <v>5585</v>
      </c>
      <c r="I14" s="263">
        <v>6715</v>
      </c>
      <c r="J14" s="263">
        <v>6204</v>
      </c>
      <c r="K14" s="263">
        <v>5846</v>
      </c>
      <c r="L14" s="263">
        <v>7920</v>
      </c>
      <c r="M14" s="263">
        <v>4772</v>
      </c>
      <c r="N14" s="264">
        <v>54961</v>
      </c>
    </row>
    <row r="15" spans="1:14" ht="26" x14ac:dyDescent="0.3">
      <c r="A15" s="259" t="s">
        <v>218</v>
      </c>
      <c r="B15" s="260">
        <v>262.91000000000003</v>
      </c>
      <c r="C15" s="260">
        <v>283.08</v>
      </c>
      <c r="D15" s="260">
        <v>275.14999999999998</v>
      </c>
      <c r="E15" s="260">
        <v>286.17</v>
      </c>
      <c r="F15" s="260">
        <v>270.99</v>
      </c>
      <c r="G15" s="260">
        <v>261.81</v>
      </c>
      <c r="H15" s="260">
        <v>248.13</v>
      </c>
      <c r="I15" s="260">
        <v>250.77</v>
      </c>
      <c r="J15" s="260">
        <v>267.08999999999997</v>
      </c>
      <c r="K15" s="260">
        <v>271.02999999999997</v>
      </c>
      <c r="L15" s="260">
        <v>257.98</v>
      </c>
      <c r="M15" s="260">
        <v>263.89</v>
      </c>
      <c r="N15" s="261">
        <v>263.75</v>
      </c>
    </row>
    <row r="16" spans="1:14" ht="26" x14ac:dyDescent="0.3">
      <c r="A16" s="259" t="s">
        <v>219</v>
      </c>
      <c r="B16" s="265">
        <v>1.0999999999999999E-2</v>
      </c>
      <c r="C16" s="265">
        <v>9.7999999999999997E-3</v>
      </c>
      <c r="D16" s="265">
        <v>1.23E-2</v>
      </c>
      <c r="E16" s="265">
        <v>9.4000000000000004E-3</v>
      </c>
      <c r="F16" s="265">
        <v>0.01</v>
      </c>
      <c r="G16" s="265">
        <v>1.0999999999999999E-2</v>
      </c>
      <c r="H16" s="265">
        <v>1.3299999999999999E-2</v>
      </c>
      <c r="I16" s="265">
        <v>1.38E-2</v>
      </c>
      <c r="J16" s="265">
        <v>1.4999999999999999E-2</v>
      </c>
      <c r="K16" s="265">
        <v>1.21E-2</v>
      </c>
      <c r="L16" s="265">
        <v>1.5299999999999999E-2</v>
      </c>
      <c r="M16" s="265">
        <v>1.6299999999999999E-2</v>
      </c>
      <c r="N16" s="262">
        <v>1.2800000000000001E-2</v>
      </c>
    </row>
    <row r="17" spans="1:14" ht="26" x14ac:dyDescent="0.3">
      <c r="A17" s="259" t="s">
        <v>220</v>
      </c>
      <c r="B17" s="259">
        <v>11.13</v>
      </c>
      <c r="C17" s="259">
        <v>9.85</v>
      </c>
      <c r="D17" s="259">
        <v>8.08</v>
      </c>
      <c r="E17" s="259">
        <v>7.27</v>
      </c>
      <c r="F17" s="259">
        <v>6.33</v>
      </c>
      <c r="G17" s="259">
        <v>7.88</v>
      </c>
      <c r="H17" s="259">
        <v>7.67</v>
      </c>
      <c r="I17" s="259">
        <v>8.16</v>
      </c>
      <c r="J17" s="259">
        <v>8.48</v>
      </c>
      <c r="K17" s="259">
        <v>7.1</v>
      </c>
      <c r="L17" s="259">
        <v>7.37</v>
      </c>
      <c r="M17" s="259">
        <v>7.67</v>
      </c>
      <c r="N17" s="259">
        <v>7.83</v>
      </c>
    </row>
    <row r="18" spans="1:14" ht="26" x14ac:dyDescent="0.3">
      <c r="A18" s="259" t="s">
        <v>221</v>
      </c>
      <c r="B18" s="259">
        <v>10.06</v>
      </c>
      <c r="C18" s="259">
        <v>8.77</v>
      </c>
      <c r="D18" s="259">
        <v>7.03</v>
      </c>
      <c r="E18" s="259">
        <v>6.36</v>
      </c>
      <c r="F18" s="259">
        <v>5.82</v>
      </c>
      <c r="G18" s="259">
        <v>7.17</v>
      </c>
      <c r="H18" s="259">
        <v>7.12</v>
      </c>
      <c r="I18" s="259">
        <v>7.61</v>
      </c>
      <c r="J18" s="259">
        <v>7.95</v>
      </c>
      <c r="K18" s="259">
        <v>6.66</v>
      </c>
      <c r="L18" s="259">
        <v>6.95</v>
      </c>
      <c r="M18" s="259">
        <v>7.23</v>
      </c>
      <c r="N18" s="259">
        <v>7.23</v>
      </c>
    </row>
    <row r="19" spans="1:14" ht="26" x14ac:dyDescent="0.3">
      <c r="A19" s="259" t="s">
        <v>222</v>
      </c>
      <c r="B19" s="259">
        <v>5.07</v>
      </c>
      <c r="C19" s="259">
        <v>4.4000000000000004</v>
      </c>
      <c r="D19" s="259">
        <v>3.46</v>
      </c>
      <c r="E19" s="259">
        <v>2.96</v>
      </c>
      <c r="F19" s="259">
        <v>2.37</v>
      </c>
      <c r="G19" s="259">
        <v>3.14</v>
      </c>
      <c r="H19" s="259">
        <v>2.87</v>
      </c>
      <c r="I19" s="259">
        <v>2.85</v>
      </c>
      <c r="J19" s="259">
        <v>3.13</v>
      </c>
      <c r="K19" s="259">
        <v>2.6</v>
      </c>
      <c r="L19" s="259">
        <v>2.2400000000000002</v>
      </c>
      <c r="M19" s="259">
        <v>2.71</v>
      </c>
      <c r="N19" s="259">
        <v>2.92</v>
      </c>
    </row>
    <row r="20" spans="1:14" ht="26" x14ac:dyDescent="0.3">
      <c r="A20" s="259" t="s">
        <v>223</v>
      </c>
      <c r="B20" s="265">
        <v>8.9899999999999994E-2</v>
      </c>
      <c r="C20" s="265">
        <v>0.1016</v>
      </c>
      <c r="D20" s="265">
        <v>0.12379999999999999</v>
      </c>
      <c r="E20" s="265">
        <v>0.1376</v>
      </c>
      <c r="F20" s="265">
        <v>0.15809999999999999</v>
      </c>
      <c r="G20" s="265">
        <v>0.12690000000000001</v>
      </c>
      <c r="H20" s="265">
        <v>0.13039999999999999</v>
      </c>
      <c r="I20" s="265">
        <v>0.1225</v>
      </c>
      <c r="J20" s="265">
        <v>0.1179</v>
      </c>
      <c r="K20" s="265">
        <v>0.1409</v>
      </c>
      <c r="L20" s="265">
        <v>0.13569999999999999</v>
      </c>
      <c r="M20" s="265">
        <v>0.1303</v>
      </c>
      <c r="N20" s="262">
        <v>0.12770000000000001</v>
      </c>
    </row>
    <row r="21" spans="1:14" ht="26" x14ac:dyDescent="0.3">
      <c r="A21" s="259" t="s">
        <v>224</v>
      </c>
      <c r="B21" s="265">
        <v>9.9500000000000005E-2</v>
      </c>
      <c r="C21" s="265">
        <v>0.114</v>
      </c>
      <c r="D21" s="265">
        <v>0.14230000000000001</v>
      </c>
      <c r="E21" s="265">
        <v>0.15720000000000001</v>
      </c>
      <c r="F21" s="265">
        <v>0.17180000000000001</v>
      </c>
      <c r="G21" s="265">
        <v>0.1396</v>
      </c>
      <c r="H21" s="265">
        <v>0.14050000000000001</v>
      </c>
      <c r="I21" s="265">
        <v>0.1313</v>
      </c>
      <c r="J21" s="265">
        <v>0.1258</v>
      </c>
      <c r="K21" s="265">
        <v>0.1502</v>
      </c>
      <c r="L21" s="265">
        <v>0.14399999999999999</v>
      </c>
      <c r="M21" s="265">
        <v>0.13819999999999999</v>
      </c>
      <c r="N21" s="262">
        <v>0.1384</v>
      </c>
    </row>
    <row r="22" spans="1:14" ht="26" x14ac:dyDescent="0.3">
      <c r="A22" s="259" t="s">
        <v>225</v>
      </c>
      <c r="B22" s="262">
        <v>4.6100000000000002E-2</v>
      </c>
      <c r="C22" s="262">
        <v>5.2200000000000003E-2</v>
      </c>
      <c r="D22" s="262">
        <v>6.0699999999999997E-2</v>
      </c>
      <c r="E22" s="262">
        <v>5.0599999999999999E-2</v>
      </c>
      <c r="F22" s="262">
        <v>5.2699999999999997E-2</v>
      </c>
      <c r="G22" s="262">
        <v>7.4399999999999994E-2</v>
      </c>
      <c r="H22" s="262">
        <v>9.5600000000000004E-2</v>
      </c>
      <c r="I22" s="262">
        <v>0.1162</v>
      </c>
      <c r="J22" s="262">
        <v>0.1143</v>
      </c>
      <c r="K22" s="262">
        <v>0.10929999999999999</v>
      </c>
      <c r="L22" s="262">
        <v>0.14099999999999999</v>
      </c>
      <c r="M22" s="262">
        <v>8.6900000000000005E-2</v>
      </c>
      <c r="N22" s="262">
        <v>1</v>
      </c>
    </row>
  </sheetData>
  <mergeCells count="1">
    <mergeCell ref="A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sheetPr>
  <dimension ref="A1:K1000"/>
  <sheetViews>
    <sheetView showGridLines="0" topLeftCell="A2" zoomScale="210" zoomScaleNormal="210" workbookViewId="0">
      <selection activeCell="G26" sqref="G26"/>
    </sheetView>
  </sheetViews>
  <sheetFormatPr baseColWidth="10" defaultColWidth="12.6640625" defaultRowHeight="15" customHeight="1" x14ac:dyDescent="0.15"/>
  <cols>
    <col min="1" max="1" width="30" customWidth="1"/>
    <col min="2" max="2" width="15.1640625" customWidth="1"/>
    <col min="3" max="3" width="1.5" customWidth="1"/>
    <col min="4" max="4" width="30" customWidth="1"/>
    <col min="5" max="5" width="16.1640625" customWidth="1"/>
    <col min="6" max="6" width="1.5" customWidth="1"/>
    <col min="7" max="7" width="30" customWidth="1"/>
    <col min="8" max="8" width="23.6640625" customWidth="1"/>
    <col min="9" max="9" width="4.33203125" customWidth="1"/>
    <col min="10" max="10" width="52.1640625" customWidth="1"/>
    <col min="11" max="11" width="47.1640625" customWidth="1"/>
  </cols>
  <sheetData>
    <row r="1" spans="1:11" ht="15.75" customHeight="1" x14ac:dyDescent="0.15">
      <c r="A1" s="1" t="s">
        <v>0</v>
      </c>
      <c r="B1" s="2"/>
      <c r="E1" s="2"/>
      <c r="H1" s="2"/>
    </row>
    <row r="2" spans="1:11" ht="15.75" customHeight="1" x14ac:dyDescent="0.15">
      <c r="B2" s="2"/>
      <c r="E2" s="2"/>
      <c r="H2" s="2"/>
    </row>
    <row r="3" spans="1:11" ht="15.75" customHeight="1" x14ac:dyDescent="0.15">
      <c r="A3" s="86" t="s">
        <v>1</v>
      </c>
      <c r="B3" s="87"/>
      <c r="C3" s="88"/>
      <c r="D3" s="86" t="s">
        <v>2</v>
      </c>
      <c r="E3" s="87"/>
      <c r="F3" s="89"/>
      <c r="G3" s="86" t="s">
        <v>3</v>
      </c>
      <c r="H3" s="87"/>
    </row>
    <row r="4" spans="1:11" ht="15.75" customHeight="1" x14ac:dyDescent="0.15">
      <c r="A4" s="74"/>
      <c r="B4" s="75"/>
      <c r="C4" s="77"/>
      <c r="D4" s="74"/>
      <c r="E4" s="75"/>
      <c r="F4" s="77"/>
      <c r="G4" s="74"/>
      <c r="H4" s="75"/>
      <c r="J4" s="4"/>
      <c r="K4" s="5"/>
    </row>
    <row r="5" spans="1:11" ht="15.75" customHeight="1" x14ac:dyDescent="0.15">
      <c r="A5" s="6" t="s">
        <v>4</v>
      </c>
      <c r="B5" s="7">
        <v>2500</v>
      </c>
      <c r="C5" s="77"/>
      <c r="D5" s="6" t="s">
        <v>5</v>
      </c>
      <c r="E5" s="8">
        <v>15000</v>
      </c>
      <c r="F5" s="77"/>
      <c r="G5" s="9" t="s">
        <v>6</v>
      </c>
      <c r="H5" s="8">
        <v>3300</v>
      </c>
      <c r="J5" s="5"/>
      <c r="K5" s="5"/>
    </row>
    <row r="6" spans="1:11" ht="15.75" customHeight="1" x14ac:dyDescent="0.15">
      <c r="A6" s="6" t="s">
        <v>7</v>
      </c>
      <c r="B6" s="7">
        <v>0.45</v>
      </c>
      <c r="C6" s="77"/>
      <c r="D6" s="10" t="s">
        <v>7</v>
      </c>
      <c r="E6" s="8">
        <f t="shared" ref="E6:E9" si="0">B6</f>
        <v>0.45</v>
      </c>
      <c r="F6" s="77"/>
      <c r="G6" s="6" t="s">
        <v>8</v>
      </c>
      <c r="H6" s="8">
        <v>0.38</v>
      </c>
      <c r="I6" s="134">
        <v>0.25</v>
      </c>
      <c r="J6" s="11"/>
    </row>
    <row r="7" spans="1:11" ht="15.75" customHeight="1" x14ac:dyDescent="0.15">
      <c r="A7" s="6" t="s">
        <v>9</v>
      </c>
      <c r="B7" s="7">
        <v>170</v>
      </c>
      <c r="C7" s="77"/>
      <c r="D7" s="10" t="s">
        <v>9</v>
      </c>
      <c r="E7" s="8">
        <f t="shared" si="0"/>
        <v>170</v>
      </c>
      <c r="F7" s="77"/>
      <c r="G7" s="6" t="s">
        <v>10</v>
      </c>
      <c r="H7" s="8">
        <v>210</v>
      </c>
      <c r="I7" s="134">
        <v>0.25</v>
      </c>
      <c r="J7" s="12"/>
    </row>
    <row r="8" spans="1:11" ht="15.75" customHeight="1" x14ac:dyDescent="0.15">
      <c r="A8" s="6" t="s">
        <v>11</v>
      </c>
      <c r="B8" s="13">
        <v>7.0000000000000001E-3</v>
      </c>
      <c r="C8" s="77"/>
      <c r="D8" s="10" t="s">
        <v>11</v>
      </c>
      <c r="E8" s="14">
        <f t="shared" si="0"/>
        <v>7.0000000000000001E-3</v>
      </c>
      <c r="F8" s="77"/>
      <c r="G8" s="6" t="s">
        <v>12</v>
      </c>
      <c r="H8" s="14">
        <v>8.9999999999999993E-3</v>
      </c>
      <c r="I8" s="134">
        <v>0.25</v>
      </c>
      <c r="J8" s="12"/>
    </row>
    <row r="9" spans="1:11" ht="15.75" customHeight="1" x14ac:dyDescent="0.15">
      <c r="A9" s="6" t="s">
        <v>13</v>
      </c>
      <c r="B9" s="15">
        <v>0.9</v>
      </c>
      <c r="C9" s="77"/>
      <c r="D9" s="10" t="s">
        <v>13</v>
      </c>
      <c r="E9" s="16">
        <f t="shared" si="0"/>
        <v>0.9</v>
      </c>
      <c r="F9" s="77"/>
      <c r="G9" s="6" t="s">
        <v>14</v>
      </c>
      <c r="H9" s="16">
        <v>0.95</v>
      </c>
      <c r="I9" s="134">
        <v>0.25</v>
      </c>
      <c r="J9" s="12"/>
    </row>
    <row r="10" spans="1:11" ht="15.75" customHeight="1" x14ac:dyDescent="0.15">
      <c r="A10" s="76"/>
      <c r="B10" s="77"/>
      <c r="C10" s="77"/>
      <c r="D10" s="74"/>
      <c r="E10" s="75"/>
      <c r="F10" s="77"/>
      <c r="G10" s="74"/>
      <c r="H10" s="75"/>
      <c r="J10" s="11"/>
    </row>
    <row r="11" spans="1:11" ht="15.75" customHeight="1" x14ac:dyDescent="0.15">
      <c r="A11" s="18" t="s">
        <v>15</v>
      </c>
      <c r="B11" s="19">
        <f>B5/B6</f>
        <v>5555.5555555555557</v>
      </c>
      <c r="C11" s="77"/>
      <c r="D11" s="10" t="s">
        <v>16</v>
      </c>
      <c r="E11" s="20">
        <f>E13/E8</f>
        <v>14005.60224089636</v>
      </c>
      <c r="F11" s="77"/>
      <c r="G11" s="10" t="s">
        <v>16</v>
      </c>
      <c r="H11" s="20">
        <f>H5/H6</f>
        <v>8684.21052631579</v>
      </c>
      <c r="J11" s="11"/>
    </row>
    <row r="12" spans="1:11" ht="15.75" customHeight="1" x14ac:dyDescent="0.15">
      <c r="A12" s="10" t="s">
        <v>17</v>
      </c>
      <c r="B12" s="21">
        <f>B5/B13</f>
        <v>64.285714285714278</v>
      </c>
      <c r="C12" s="77"/>
      <c r="D12" s="10" t="s">
        <v>18</v>
      </c>
      <c r="E12" s="22">
        <f>E16/E13</f>
        <v>64.285714285714292</v>
      </c>
      <c r="F12" s="77"/>
      <c r="G12" s="10" t="s">
        <v>18</v>
      </c>
      <c r="H12" s="8">
        <f>H5/H13</f>
        <v>42.222222222222221</v>
      </c>
      <c r="J12" s="11"/>
    </row>
    <row r="13" spans="1:11" ht="15.75" customHeight="1" x14ac:dyDescent="0.15">
      <c r="A13" s="10" t="s">
        <v>19</v>
      </c>
      <c r="B13" s="22">
        <f>B11*B8</f>
        <v>38.888888888888893</v>
      </c>
      <c r="C13" s="77"/>
      <c r="D13" s="10" t="s">
        <v>20</v>
      </c>
      <c r="E13" s="22">
        <f>E14/E7</f>
        <v>98.039215686274517</v>
      </c>
      <c r="F13" s="77"/>
      <c r="G13" s="10" t="s">
        <v>20</v>
      </c>
      <c r="H13" s="22">
        <f>H11*H8</f>
        <v>78.15789473684211</v>
      </c>
      <c r="J13" s="11"/>
    </row>
    <row r="14" spans="1:11" ht="15.75" customHeight="1" x14ac:dyDescent="0.15">
      <c r="A14" s="10" t="s">
        <v>21</v>
      </c>
      <c r="B14" s="8">
        <f>(B11*B8)*B7</f>
        <v>6611.1111111111122</v>
      </c>
      <c r="C14" s="77"/>
      <c r="D14" s="10" t="s">
        <v>21</v>
      </c>
      <c r="E14" s="8">
        <f>E5/E9</f>
        <v>16666.666666666668</v>
      </c>
      <c r="F14" s="77"/>
      <c r="G14" s="10" t="s">
        <v>22</v>
      </c>
      <c r="H14" s="8">
        <f>H11*H8*H7</f>
        <v>16413.157894736843</v>
      </c>
      <c r="J14" s="11"/>
    </row>
    <row r="15" spans="1:11" ht="15.75" customHeight="1" x14ac:dyDescent="0.15">
      <c r="A15" s="10" t="s">
        <v>23</v>
      </c>
      <c r="B15" s="23">
        <f>B14/B5</f>
        <v>2.6444444444444448</v>
      </c>
      <c r="C15" s="77"/>
      <c r="D15" s="10" t="s">
        <v>24</v>
      </c>
      <c r="E15" s="22">
        <f>E14/E16</f>
        <v>2.6444444444444444</v>
      </c>
      <c r="F15" s="77"/>
      <c r="G15" s="10" t="s">
        <v>24</v>
      </c>
      <c r="H15" s="22">
        <f>H14/H5</f>
        <v>4.9736842105263159</v>
      </c>
      <c r="J15" s="11"/>
    </row>
    <row r="16" spans="1:11" ht="15.75" customHeight="1" x14ac:dyDescent="0.15">
      <c r="A16" s="24" t="s">
        <v>25</v>
      </c>
      <c r="B16" s="25">
        <f>B14*B9</f>
        <v>5950.0000000000009</v>
      </c>
      <c r="C16" s="77"/>
      <c r="D16" s="24" t="s">
        <v>26</v>
      </c>
      <c r="E16" s="25">
        <f>E11*E6</f>
        <v>6302.5210084033624</v>
      </c>
      <c r="F16" s="77"/>
      <c r="G16" s="24" t="s">
        <v>5</v>
      </c>
      <c r="H16" s="26">
        <f>H14*H9</f>
        <v>15592.5</v>
      </c>
      <c r="J16" s="11"/>
    </row>
    <row r="17" spans="1:10" ht="15.75" customHeight="1" x14ac:dyDescent="0.15">
      <c r="A17" s="10" t="s">
        <v>27</v>
      </c>
      <c r="B17" s="23">
        <f>B16/B5</f>
        <v>2.3800000000000003</v>
      </c>
      <c r="C17" s="77"/>
      <c r="D17" s="10" t="s">
        <v>28</v>
      </c>
      <c r="E17" s="22">
        <f>E5/E16</f>
        <v>2.3799999999999994</v>
      </c>
      <c r="F17" s="77"/>
      <c r="G17" s="10" t="s">
        <v>29</v>
      </c>
      <c r="H17" s="22">
        <f>H16/H5</f>
        <v>4.7249999999999996</v>
      </c>
      <c r="J17" s="11"/>
    </row>
    <row r="18" spans="1:10" ht="15.75" customHeight="1" x14ac:dyDescent="0.15">
      <c r="A18" s="78"/>
      <c r="B18" s="79"/>
      <c r="C18" s="77"/>
      <c r="D18" s="27"/>
      <c r="E18" s="27"/>
      <c r="F18" s="77"/>
      <c r="G18" s="78"/>
      <c r="H18" s="79"/>
      <c r="J18" s="11"/>
    </row>
    <row r="19" spans="1:10" ht="15.75" customHeight="1" x14ac:dyDescent="0.15">
      <c r="A19" s="80" t="s">
        <v>30</v>
      </c>
      <c r="B19" s="81"/>
      <c r="C19" s="77"/>
      <c r="D19" s="27"/>
      <c r="E19" s="27"/>
      <c r="F19" s="77"/>
      <c r="G19" s="82" t="s">
        <v>31</v>
      </c>
      <c r="H19" s="83"/>
      <c r="J19" s="11"/>
    </row>
    <row r="20" spans="1:10" ht="15.75" customHeight="1" x14ac:dyDescent="0.15">
      <c r="A20" s="78"/>
      <c r="B20" s="84"/>
      <c r="C20" s="77"/>
      <c r="D20" s="27"/>
      <c r="E20" s="3"/>
      <c r="F20" s="77"/>
      <c r="G20" s="74"/>
      <c r="H20" s="85"/>
      <c r="J20" s="11"/>
    </row>
    <row r="21" spans="1:10" ht="15.75" customHeight="1" x14ac:dyDescent="0.15">
      <c r="A21" s="28" t="s">
        <v>32</v>
      </c>
      <c r="B21" s="29">
        <f>B5/30</f>
        <v>83.333333333333329</v>
      </c>
      <c r="C21" s="77"/>
      <c r="D21" s="27"/>
      <c r="E21" s="3"/>
      <c r="F21" s="77"/>
      <c r="G21" s="30" t="s">
        <v>32</v>
      </c>
      <c r="H21" s="8">
        <f>H5/'SETEMBRO 2023'!B1</f>
        <v>110</v>
      </c>
      <c r="J21" s="11"/>
    </row>
    <row r="22" spans="1:10" ht="15.75" customHeight="1" x14ac:dyDescent="0.15">
      <c r="A22" s="28" t="s">
        <v>33</v>
      </c>
      <c r="B22" s="31">
        <f>B11/30</f>
        <v>185.18518518518519</v>
      </c>
      <c r="C22" s="77"/>
      <c r="D22" s="27"/>
      <c r="E22" s="3"/>
      <c r="F22" s="77"/>
      <c r="G22" s="30" t="s">
        <v>33</v>
      </c>
      <c r="H22" s="22">
        <f>H11/'SETEMBRO 2023'!B1</f>
        <v>289.47368421052636</v>
      </c>
      <c r="J22" s="11"/>
    </row>
    <row r="23" spans="1:10" ht="15.75" customHeight="1" x14ac:dyDescent="0.15">
      <c r="A23" s="28" t="s">
        <v>34</v>
      </c>
      <c r="B23" s="31">
        <f t="shared" ref="B23:B24" si="1">B13/30</f>
        <v>1.2962962962962965</v>
      </c>
      <c r="C23" s="77"/>
      <c r="D23" s="27"/>
      <c r="E23" s="3"/>
      <c r="F23" s="77"/>
      <c r="G23" s="30" t="s">
        <v>34</v>
      </c>
      <c r="H23" s="22">
        <f>H13/'SETEMBRO 2023'!B1</f>
        <v>2.6052631578947372</v>
      </c>
      <c r="J23" s="11"/>
    </row>
    <row r="24" spans="1:10" ht="15.75" customHeight="1" x14ac:dyDescent="0.15">
      <c r="A24" s="28" t="s">
        <v>35</v>
      </c>
      <c r="B24" s="29">
        <f t="shared" si="1"/>
        <v>220.37037037037041</v>
      </c>
      <c r="C24" s="77"/>
      <c r="D24" s="27"/>
      <c r="E24" s="3"/>
      <c r="F24" s="77"/>
      <c r="G24" s="30" t="s">
        <v>35</v>
      </c>
      <c r="H24" s="8">
        <f>H14/'SETEMBRO 2023'!B1</f>
        <v>547.1052631578948</v>
      </c>
      <c r="J24" s="11"/>
    </row>
    <row r="25" spans="1:10" ht="15.75" customHeight="1" x14ac:dyDescent="0.15">
      <c r="A25" s="17"/>
      <c r="B25" s="2"/>
      <c r="C25" s="17"/>
      <c r="D25" s="17"/>
      <c r="E25" s="2"/>
      <c r="F25" s="17"/>
      <c r="G25" s="17"/>
      <c r="H25" s="2"/>
      <c r="J25" s="11"/>
    </row>
    <row r="26" spans="1:10" ht="15.75" customHeight="1" x14ac:dyDescent="0.15">
      <c r="A26" s="131" t="s">
        <v>186</v>
      </c>
      <c r="B26" s="132"/>
      <c r="C26" s="17"/>
      <c r="D26" s="129" t="s">
        <v>192</v>
      </c>
      <c r="E26" s="128"/>
      <c r="F26" s="17"/>
      <c r="G26" s="17"/>
      <c r="H26" s="2"/>
    </row>
    <row r="27" spans="1:10" ht="15.75" customHeight="1" x14ac:dyDescent="0.15">
      <c r="A27" s="74"/>
      <c r="B27" s="75"/>
      <c r="C27" s="17"/>
      <c r="D27" s="17"/>
      <c r="E27" s="2"/>
      <c r="F27" s="17"/>
      <c r="G27" s="17"/>
      <c r="H27" s="2"/>
    </row>
    <row r="28" spans="1:10" ht="15.75" customHeight="1" x14ac:dyDescent="0.15">
      <c r="A28" s="133" t="s">
        <v>187</v>
      </c>
      <c r="B28" s="7">
        <f>H16/100*D28*100</f>
        <v>4677.75</v>
      </c>
      <c r="D28" s="130">
        <v>0.3</v>
      </c>
      <c r="E28" s="48">
        <f>B28/H7</f>
        <v>22.274999999999999</v>
      </c>
      <c r="H28" s="2"/>
    </row>
    <row r="29" spans="1:10" ht="15.75" customHeight="1" x14ac:dyDescent="0.15">
      <c r="A29" s="133" t="s">
        <v>188</v>
      </c>
      <c r="B29" s="7">
        <f>H16/100*D29*100</f>
        <v>4677.75</v>
      </c>
      <c r="D29" s="130">
        <v>0.3</v>
      </c>
      <c r="E29" s="48">
        <f>B29/H7</f>
        <v>22.274999999999999</v>
      </c>
      <c r="H29" s="2"/>
    </row>
    <row r="30" spans="1:10" ht="15.75" customHeight="1" x14ac:dyDescent="0.15">
      <c r="A30" s="133" t="s">
        <v>189</v>
      </c>
      <c r="B30" s="7">
        <f>H16/100*D30*100</f>
        <v>3430.35</v>
      </c>
      <c r="D30" s="130">
        <v>0.22</v>
      </c>
      <c r="E30" s="48">
        <f>B30/H7</f>
        <v>16.335000000000001</v>
      </c>
      <c r="H30" s="2"/>
    </row>
    <row r="31" spans="1:10" ht="15.75" customHeight="1" x14ac:dyDescent="0.15">
      <c r="A31" s="133" t="s">
        <v>190</v>
      </c>
      <c r="B31" s="7">
        <f>H16/100*D31*100</f>
        <v>1247.4000000000001</v>
      </c>
      <c r="D31" s="130">
        <v>0.08</v>
      </c>
      <c r="E31" s="48">
        <f>B31/H7</f>
        <v>5.94</v>
      </c>
      <c r="H31" s="2"/>
    </row>
    <row r="32" spans="1:10" ht="15.75" customHeight="1" x14ac:dyDescent="0.15">
      <c r="A32" s="133" t="s">
        <v>191</v>
      </c>
      <c r="B32" s="7">
        <f>H16/100*D32*100</f>
        <v>1559.25</v>
      </c>
      <c r="D32" s="130">
        <v>0.1</v>
      </c>
      <c r="E32" s="48">
        <f>B32/H7</f>
        <v>7.4249999999999998</v>
      </c>
      <c r="H32" s="2"/>
    </row>
    <row r="33" spans="2:8" ht="15.75" customHeight="1" x14ac:dyDescent="0.15">
      <c r="B33" s="60">
        <f>SUM(B28:B32)</f>
        <v>15592.5</v>
      </c>
      <c r="E33" s="2"/>
      <c r="H33" s="2"/>
    </row>
    <row r="34" spans="2:8" ht="15.75" customHeight="1" x14ac:dyDescent="0.15">
      <c r="B34" s="2"/>
      <c r="E34" s="2"/>
      <c r="H34" s="2"/>
    </row>
    <row r="35" spans="2:8" ht="15.75" customHeight="1" x14ac:dyDescent="0.15">
      <c r="B35" s="2"/>
      <c r="E35" s="2"/>
      <c r="H35" s="2"/>
    </row>
    <row r="36" spans="2:8" ht="15.75" customHeight="1" x14ac:dyDescent="0.15">
      <c r="B36" s="2"/>
      <c r="E36" s="2"/>
      <c r="H36" s="2"/>
    </row>
    <row r="37" spans="2:8" ht="15.75" customHeight="1" x14ac:dyDescent="0.15">
      <c r="B37" s="2"/>
      <c r="E37" s="2"/>
      <c r="H37" s="2"/>
    </row>
    <row r="38" spans="2:8" ht="15.75" customHeight="1" x14ac:dyDescent="0.15">
      <c r="B38" s="2"/>
      <c r="E38" s="2"/>
      <c r="H38" s="2"/>
    </row>
    <row r="39" spans="2:8" ht="15.75" customHeight="1" x14ac:dyDescent="0.15">
      <c r="B39" s="2"/>
      <c r="E39" s="2"/>
      <c r="H39" s="2"/>
    </row>
    <row r="40" spans="2:8" ht="15.75" customHeight="1" x14ac:dyDescent="0.15">
      <c r="B40" s="2"/>
      <c r="E40" s="2"/>
      <c r="H40" s="2"/>
    </row>
    <row r="41" spans="2:8" ht="15.75" customHeight="1" x14ac:dyDescent="0.15">
      <c r="B41" s="2"/>
      <c r="E41" s="2"/>
      <c r="H41" s="2"/>
    </row>
    <row r="42" spans="2:8" ht="15.75" customHeight="1" x14ac:dyDescent="0.15">
      <c r="B42" s="2"/>
      <c r="E42" s="2"/>
      <c r="H42" s="2"/>
    </row>
    <row r="43" spans="2:8" ht="15.75" customHeight="1" x14ac:dyDescent="0.15">
      <c r="B43" s="2"/>
      <c r="E43" s="2"/>
      <c r="H43" s="2"/>
    </row>
    <row r="44" spans="2:8" ht="15.75" customHeight="1" x14ac:dyDescent="0.15">
      <c r="B44" s="2"/>
      <c r="E44" s="2"/>
      <c r="H44" s="2"/>
    </row>
    <row r="45" spans="2:8" ht="15.75" customHeight="1" x14ac:dyDescent="0.15">
      <c r="B45" s="2"/>
      <c r="E45" s="2"/>
      <c r="H45" s="2"/>
    </row>
    <row r="46" spans="2:8" ht="15.75" customHeight="1" x14ac:dyDescent="0.15">
      <c r="B46" s="2"/>
      <c r="E46" s="2"/>
      <c r="H46" s="2"/>
    </row>
    <row r="47" spans="2:8" ht="15.75" customHeight="1" x14ac:dyDescent="0.15">
      <c r="B47" s="2"/>
      <c r="E47" s="2"/>
      <c r="H47" s="2"/>
    </row>
    <row r="48" spans="2:8" ht="15.75" customHeight="1" x14ac:dyDescent="0.15">
      <c r="B48" s="2"/>
      <c r="E48" s="2"/>
      <c r="H48" s="2"/>
    </row>
    <row r="49" spans="2:8" ht="15.75" customHeight="1" x14ac:dyDescent="0.15">
      <c r="B49" s="2"/>
      <c r="E49" s="2"/>
      <c r="H49" s="2"/>
    </row>
    <row r="50" spans="2:8" ht="15.75" customHeight="1" x14ac:dyDescent="0.15">
      <c r="B50" s="2"/>
      <c r="E50" s="2"/>
      <c r="H50" s="2"/>
    </row>
    <row r="51" spans="2:8" ht="15.75" customHeight="1" x14ac:dyDescent="0.15">
      <c r="B51" s="2"/>
      <c r="E51" s="2"/>
      <c r="H51" s="2"/>
    </row>
    <row r="52" spans="2:8" ht="15.75" customHeight="1" x14ac:dyDescent="0.15">
      <c r="B52" s="2"/>
      <c r="E52" s="2"/>
      <c r="H52" s="2"/>
    </row>
    <row r="53" spans="2:8" ht="15.75" customHeight="1" x14ac:dyDescent="0.15">
      <c r="B53" s="2"/>
      <c r="E53" s="2"/>
      <c r="H53" s="2"/>
    </row>
    <row r="54" spans="2:8" ht="15.75" customHeight="1" x14ac:dyDescent="0.15">
      <c r="B54" s="2"/>
      <c r="E54" s="2"/>
      <c r="H54" s="2"/>
    </row>
    <row r="55" spans="2:8" ht="15.75" customHeight="1" x14ac:dyDescent="0.15">
      <c r="B55" s="2"/>
      <c r="E55" s="2"/>
      <c r="H55" s="2"/>
    </row>
    <row r="56" spans="2:8" ht="15.75" customHeight="1" x14ac:dyDescent="0.15">
      <c r="B56" s="2"/>
      <c r="E56" s="2"/>
      <c r="H56" s="2"/>
    </row>
    <row r="57" spans="2:8" ht="15.75" customHeight="1" x14ac:dyDescent="0.15">
      <c r="B57" s="2"/>
      <c r="E57" s="2"/>
      <c r="H57" s="2"/>
    </row>
    <row r="58" spans="2:8" ht="15.75" customHeight="1" x14ac:dyDescent="0.15">
      <c r="B58" s="2"/>
      <c r="E58" s="2"/>
      <c r="H58" s="2"/>
    </row>
    <row r="59" spans="2:8" ht="15.75" customHeight="1" x14ac:dyDescent="0.15">
      <c r="B59" s="2"/>
      <c r="E59" s="2"/>
      <c r="H59" s="2"/>
    </row>
    <row r="60" spans="2:8" ht="15.75" customHeight="1" x14ac:dyDescent="0.15">
      <c r="B60" s="2"/>
      <c r="E60" s="2"/>
      <c r="H60" s="2"/>
    </row>
    <row r="61" spans="2:8" ht="15.75" customHeight="1" x14ac:dyDescent="0.15">
      <c r="B61" s="2"/>
      <c r="E61" s="2"/>
      <c r="H61" s="2"/>
    </row>
    <row r="62" spans="2:8" ht="15.75" customHeight="1" x14ac:dyDescent="0.15">
      <c r="B62" s="2"/>
      <c r="E62" s="2"/>
      <c r="H62" s="2"/>
    </row>
    <row r="63" spans="2:8" ht="15.75" customHeight="1" x14ac:dyDescent="0.15">
      <c r="B63" s="2"/>
      <c r="E63" s="2"/>
      <c r="H63" s="2"/>
    </row>
    <row r="64" spans="2:8" ht="15.75" customHeight="1" x14ac:dyDescent="0.15">
      <c r="B64" s="2"/>
      <c r="E64" s="2"/>
      <c r="H64" s="2"/>
    </row>
    <row r="65" spans="2:8" ht="15.75" customHeight="1" x14ac:dyDescent="0.15">
      <c r="B65" s="2"/>
      <c r="E65" s="2"/>
      <c r="H65" s="2"/>
    </row>
    <row r="66" spans="2:8" ht="15.75" customHeight="1" x14ac:dyDescent="0.15">
      <c r="B66" s="2"/>
      <c r="E66" s="2"/>
      <c r="H66" s="2"/>
    </row>
    <row r="67" spans="2:8" ht="15.75" customHeight="1" x14ac:dyDescent="0.15">
      <c r="B67" s="2"/>
      <c r="E67" s="2"/>
      <c r="H67" s="2"/>
    </row>
    <row r="68" spans="2:8" ht="15.75" customHeight="1" x14ac:dyDescent="0.15">
      <c r="B68" s="2"/>
      <c r="E68" s="2"/>
      <c r="H68" s="2"/>
    </row>
    <row r="69" spans="2:8" ht="15.75" customHeight="1" x14ac:dyDescent="0.15">
      <c r="B69" s="2"/>
      <c r="E69" s="2"/>
      <c r="H69" s="2"/>
    </row>
    <row r="70" spans="2:8" ht="15.75" customHeight="1" x14ac:dyDescent="0.15">
      <c r="B70" s="2"/>
      <c r="E70" s="2"/>
      <c r="H70" s="2"/>
    </row>
    <row r="71" spans="2:8" ht="15.75" customHeight="1" x14ac:dyDescent="0.15">
      <c r="B71" s="2"/>
      <c r="E71" s="2"/>
      <c r="H71" s="2"/>
    </row>
    <row r="72" spans="2:8" ht="15.75" customHeight="1" x14ac:dyDescent="0.15">
      <c r="B72" s="2"/>
      <c r="E72" s="2"/>
      <c r="H72" s="2"/>
    </row>
    <row r="73" spans="2:8" ht="15.75" customHeight="1" x14ac:dyDescent="0.15">
      <c r="B73" s="2"/>
      <c r="E73" s="2"/>
      <c r="H73" s="2"/>
    </row>
    <row r="74" spans="2:8" ht="15.75" customHeight="1" x14ac:dyDescent="0.15">
      <c r="B74" s="2"/>
      <c r="E74" s="2"/>
      <c r="H74" s="2"/>
    </row>
    <row r="75" spans="2:8" ht="15.75" customHeight="1" x14ac:dyDescent="0.15">
      <c r="B75" s="2"/>
      <c r="E75" s="2"/>
      <c r="H75" s="2"/>
    </row>
    <row r="76" spans="2:8" ht="15.75" customHeight="1" x14ac:dyDescent="0.15">
      <c r="B76" s="2"/>
      <c r="E76" s="2"/>
      <c r="H76" s="2"/>
    </row>
    <row r="77" spans="2:8" ht="15.75" customHeight="1" x14ac:dyDescent="0.15">
      <c r="B77" s="2"/>
      <c r="E77" s="2"/>
      <c r="H77" s="2"/>
    </row>
    <row r="78" spans="2:8" ht="15.75" customHeight="1" x14ac:dyDescent="0.15">
      <c r="B78" s="2"/>
      <c r="E78" s="2"/>
      <c r="H78" s="2"/>
    </row>
    <row r="79" spans="2:8" ht="15.75" customHeight="1" x14ac:dyDescent="0.15">
      <c r="B79" s="2"/>
      <c r="E79" s="2"/>
      <c r="H79" s="2"/>
    </row>
    <row r="80" spans="2:8" ht="15.75" customHeight="1" x14ac:dyDescent="0.15">
      <c r="B80" s="2"/>
      <c r="E80" s="2"/>
      <c r="H80" s="2"/>
    </row>
    <row r="81" spans="2:8" ht="15.75" customHeight="1" x14ac:dyDescent="0.15">
      <c r="B81" s="2"/>
      <c r="E81" s="2"/>
      <c r="H81" s="2"/>
    </row>
    <row r="82" spans="2:8" ht="15.75" customHeight="1" x14ac:dyDescent="0.15">
      <c r="B82" s="2"/>
      <c r="E82" s="2"/>
      <c r="H82" s="2"/>
    </row>
    <row r="83" spans="2:8" ht="15.75" customHeight="1" x14ac:dyDescent="0.15">
      <c r="B83" s="2"/>
      <c r="E83" s="2"/>
      <c r="H83" s="2"/>
    </row>
    <row r="84" spans="2:8" ht="15.75" customHeight="1" x14ac:dyDescent="0.15">
      <c r="B84" s="2"/>
      <c r="E84" s="2"/>
      <c r="H84" s="2"/>
    </row>
    <row r="85" spans="2:8" ht="15.75" customHeight="1" x14ac:dyDescent="0.15">
      <c r="B85" s="2"/>
      <c r="E85" s="2"/>
      <c r="H85" s="2"/>
    </row>
    <row r="86" spans="2:8" ht="15.75" customHeight="1" x14ac:dyDescent="0.15">
      <c r="B86" s="2"/>
      <c r="E86" s="2"/>
      <c r="H86" s="2"/>
    </row>
    <row r="87" spans="2:8" ht="15.75" customHeight="1" x14ac:dyDescent="0.15">
      <c r="B87" s="2"/>
      <c r="E87" s="2"/>
      <c r="H87" s="2"/>
    </row>
    <row r="88" spans="2:8" ht="15.75" customHeight="1" x14ac:dyDescent="0.15">
      <c r="B88" s="2"/>
      <c r="E88" s="2"/>
      <c r="H88" s="2"/>
    </row>
    <row r="89" spans="2:8" ht="15.75" customHeight="1" x14ac:dyDescent="0.15">
      <c r="B89" s="2"/>
      <c r="E89" s="2"/>
      <c r="H89" s="2"/>
    </row>
    <row r="90" spans="2:8" ht="15.75" customHeight="1" x14ac:dyDescent="0.15">
      <c r="B90" s="2"/>
      <c r="E90" s="2"/>
      <c r="H90" s="2"/>
    </row>
    <row r="91" spans="2:8" ht="15.75" customHeight="1" x14ac:dyDescent="0.15">
      <c r="B91" s="2"/>
      <c r="E91" s="2"/>
      <c r="H91" s="2"/>
    </row>
    <row r="92" spans="2:8" ht="15.75" customHeight="1" x14ac:dyDescent="0.15">
      <c r="B92" s="2"/>
      <c r="E92" s="2"/>
      <c r="H92" s="2"/>
    </row>
    <row r="93" spans="2:8" ht="15.75" customHeight="1" x14ac:dyDescent="0.15">
      <c r="B93" s="2"/>
      <c r="E93" s="2"/>
      <c r="H93" s="2"/>
    </row>
    <row r="94" spans="2:8" ht="15.75" customHeight="1" x14ac:dyDescent="0.15">
      <c r="B94" s="2"/>
      <c r="E94" s="2"/>
      <c r="H94" s="2"/>
    </row>
    <row r="95" spans="2:8" ht="15.75" customHeight="1" x14ac:dyDescent="0.15">
      <c r="B95" s="2"/>
      <c r="E95" s="2"/>
      <c r="H95" s="2"/>
    </row>
    <row r="96" spans="2:8" ht="15.75" customHeight="1" x14ac:dyDescent="0.15">
      <c r="B96" s="2"/>
      <c r="E96" s="2"/>
      <c r="H96" s="2"/>
    </row>
    <row r="97" spans="2:8" ht="15.75" customHeight="1" x14ac:dyDescent="0.15">
      <c r="B97" s="2"/>
      <c r="E97" s="2"/>
      <c r="H97" s="2"/>
    </row>
    <row r="98" spans="2:8" ht="15.75" customHeight="1" x14ac:dyDescent="0.15">
      <c r="B98" s="2"/>
      <c r="E98" s="2"/>
      <c r="H98" s="2"/>
    </row>
    <row r="99" spans="2:8" ht="15.75" customHeight="1" x14ac:dyDescent="0.15">
      <c r="B99" s="2"/>
      <c r="E99" s="2"/>
      <c r="H99" s="2"/>
    </row>
    <row r="100" spans="2:8" ht="15.75" customHeight="1" x14ac:dyDescent="0.15">
      <c r="B100" s="2"/>
      <c r="E100" s="2"/>
      <c r="H100" s="2"/>
    </row>
    <row r="101" spans="2:8" ht="15.75" customHeight="1" x14ac:dyDescent="0.15">
      <c r="B101" s="2"/>
      <c r="E101" s="2"/>
      <c r="H101" s="2"/>
    </row>
    <row r="102" spans="2:8" ht="15.75" customHeight="1" x14ac:dyDescent="0.15">
      <c r="B102" s="2"/>
      <c r="E102" s="2"/>
      <c r="H102" s="2"/>
    </row>
    <row r="103" spans="2:8" ht="15.75" customHeight="1" x14ac:dyDescent="0.15">
      <c r="B103" s="2"/>
      <c r="E103" s="2"/>
      <c r="H103" s="2"/>
    </row>
    <row r="104" spans="2:8" ht="15.75" customHeight="1" x14ac:dyDescent="0.15">
      <c r="B104" s="2"/>
      <c r="E104" s="2"/>
      <c r="H104" s="2"/>
    </row>
    <row r="105" spans="2:8" ht="15.75" customHeight="1" x14ac:dyDescent="0.15">
      <c r="B105" s="2"/>
      <c r="E105" s="2"/>
      <c r="H105" s="2"/>
    </row>
    <row r="106" spans="2:8" ht="15.75" customHeight="1" x14ac:dyDescent="0.15">
      <c r="B106" s="2"/>
      <c r="E106" s="2"/>
      <c r="H106" s="2"/>
    </row>
    <row r="107" spans="2:8" ht="15.75" customHeight="1" x14ac:dyDescent="0.15">
      <c r="B107" s="2"/>
      <c r="E107" s="2"/>
      <c r="H107" s="2"/>
    </row>
    <row r="108" spans="2:8" ht="15.75" customHeight="1" x14ac:dyDescent="0.15">
      <c r="B108" s="2"/>
      <c r="E108" s="2"/>
      <c r="H108" s="2"/>
    </row>
    <row r="109" spans="2:8" ht="15.75" customHeight="1" x14ac:dyDescent="0.15">
      <c r="B109" s="2"/>
      <c r="E109" s="2"/>
      <c r="H109" s="2"/>
    </row>
    <row r="110" spans="2:8" ht="15.75" customHeight="1" x14ac:dyDescent="0.15">
      <c r="B110" s="2"/>
      <c r="E110" s="2"/>
      <c r="H110" s="2"/>
    </row>
    <row r="111" spans="2:8" ht="15.75" customHeight="1" x14ac:dyDescent="0.15">
      <c r="B111" s="2"/>
      <c r="E111" s="2"/>
      <c r="H111" s="2"/>
    </row>
    <row r="112" spans="2:8" ht="15.75" customHeight="1" x14ac:dyDescent="0.15">
      <c r="B112" s="2"/>
      <c r="E112" s="2"/>
      <c r="H112" s="2"/>
    </row>
    <row r="113" spans="2:8" ht="15.75" customHeight="1" x14ac:dyDescent="0.15">
      <c r="B113" s="2"/>
      <c r="E113" s="2"/>
      <c r="H113" s="2"/>
    </row>
    <row r="114" spans="2:8" ht="15.75" customHeight="1" x14ac:dyDescent="0.15">
      <c r="B114" s="2"/>
      <c r="E114" s="2"/>
      <c r="H114" s="2"/>
    </row>
    <row r="115" spans="2:8" ht="15.75" customHeight="1" x14ac:dyDescent="0.15">
      <c r="B115" s="2"/>
      <c r="E115" s="2"/>
      <c r="H115" s="2"/>
    </row>
    <row r="116" spans="2:8" ht="15.75" customHeight="1" x14ac:dyDescent="0.15">
      <c r="B116" s="2"/>
      <c r="E116" s="2"/>
      <c r="H116" s="2"/>
    </row>
    <row r="117" spans="2:8" ht="15.75" customHeight="1" x14ac:dyDescent="0.15">
      <c r="B117" s="2"/>
      <c r="E117" s="2"/>
      <c r="H117" s="2"/>
    </row>
    <row r="118" spans="2:8" ht="15.75" customHeight="1" x14ac:dyDescent="0.15">
      <c r="B118" s="2"/>
      <c r="E118" s="2"/>
      <c r="H118" s="2"/>
    </row>
    <row r="119" spans="2:8" ht="15.75" customHeight="1" x14ac:dyDescent="0.15">
      <c r="B119" s="2"/>
      <c r="E119" s="2"/>
      <c r="H119" s="2"/>
    </row>
    <row r="120" spans="2:8" ht="15.75" customHeight="1" x14ac:dyDescent="0.15">
      <c r="B120" s="2"/>
      <c r="E120" s="2"/>
      <c r="H120" s="2"/>
    </row>
    <row r="121" spans="2:8" ht="15.75" customHeight="1" x14ac:dyDescent="0.15">
      <c r="B121" s="2"/>
      <c r="E121" s="2"/>
      <c r="H121" s="2"/>
    </row>
    <row r="122" spans="2:8" ht="15.75" customHeight="1" x14ac:dyDescent="0.15">
      <c r="B122" s="2"/>
      <c r="E122" s="2"/>
      <c r="H122" s="2"/>
    </row>
    <row r="123" spans="2:8" ht="15.75" customHeight="1" x14ac:dyDescent="0.15">
      <c r="B123" s="2"/>
      <c r="E123" s="2"/>
      <c r="H123" s="2"/>
    </row>
    <row r="124" spans="2:8" ht="15.75" customHeight="1" x14ac:dyDescent="0.15">
      <c r="B124" s="2"/>
      <c r="E124" s="2"/>
      <c r="H124" s="2"/>
    </row>
    <row r="125" spans="2:8" ht="15.75" customHeight="1" x14ac:dyDescent="0.15">
      <c r="B125" s="2"/>
      <c r="E125" s="2"/>
      <c r="H125" s="2"/>
    </row>
    <row r="126" spans="2:8" ht="15.75" customHeight="1" x14ac:dyDescent="0.15">
      <c r="B126" s="2"/>
      <c r="E126" s="2"/>
      <c r="H126" s="2"/>
    </row>
    <row r="127" spans="2:8" ht="15.75" customHeight="1" x14ac:dyDescent="0.15">
      <c r="B127" s="2"/>
      <c r="E127" s="2"/>
      <c r="H127" s="2"/>
    </row>
    <row r="128" spans="2:8" ht="15.75" customHeight="1" x14ac:dyDescent="0.15">
      <c r="B128" s="2"/>
      <c r="E128" s="2"/>
      <c r="H128" s="2"/>
    </row>
    <row r="129" spans="2:8" ht="15.75" customHeight="1" x14ac:dyDescent="0.15">
      <c r="B129" s="2"/>
      <c r="E129" s="2"/>
      <c r="H129" s="2"/>
    </row>
    <row r="130" spans="2:8" ht="15.75" customHeight="1" x14ac:dyDescent="0.15">
      <c r="B130" s="2"/>
      <c r="E130" s="2"/>
      <c r="H130" s="2"/>
    </row>
    <row r="131" spans="2:8" ht="15.75" customHeight="1" x14ac:dyDescent="0.15">
      <c r="B131" s="2"/>
      <c r="E131" s="2"/>
      <c r="H131" s="2"/>
    </row>
    <row r="132" spans="2:8" ht="15.75" customHeight="1" x14ac:dyDescent="0.15">
      <c r="B132" s="2"/>
      <c r="E132" s="2"/>
      <c r="H132" s="2"/>
    </row>
    <row r="133" spans="2:8" ht="15.75" customHeight="1" x14ac:dyDescent="0.15">
      <c r="B133" s="2"/>
      <c r="E133" s="2"/>
      <c r="H133" s="2"/>
    </row>
    <row r="134" spans="2:8" ht="15.75" customHeight="1" x14ac:dyDescent="0.15">
      <c r="B134" s="2"/>
      <c r="E134" s="2"/>
      <c r="H134" s="2"/>
    </row>
    <row r="135" spans="2:8" ht="15.75" customHeight="1" x14ac:dyDescent="0.15">
      <c r="B135" s="2"/>
      <c r="E135" s="2"/>
      <c r="H135" s="2"/>
    </row>
    <row r="136" spans="2:8" ht="15.75" customHeight="1" x14ac:dyDescent="0.15">
      <c r="B136" s="2"/>
      <c r="E136" s="2"/>
      <c r="H136" s="2"/>
    </row>
    <row r="137" spans="2:8" ht="15.75" customHeight="1" x14ac:dyDescent="0.15">
      <c r="B137" s="2"/>
      <c r="E137" s="2"/>
      <c r="H137" s="2"/>
    </row>
    <row r="138" spans="2:8" ht="15.75" customHeight="1" x14ac:dyDescent="0.15">
      <c r="B138" s="2"/>
      <c r="E138" s="2"/>
      <c r="H138" s="2"/>
    </row>
    <row r="139" spans="2:8" ht="15.75" customHeight="1" x14ac:dyDescent="0.15">
      <c r="B139" s="2"/>
      <c r="E139" s="2"/>
      <c r="H139" s="2"/>
    </row>
    <row r="140" spans="2:8" ht="15.75" customHeight="1" x14ac:dyDescent="0.15">
      <c r="B140" s="2"/>
      <c r="E140" s="2"/>
      <c r="H140" s="2"/>
    </row>
    <row r="141" spans="2:8" ht="15.75" customHeight="1" x14ac:dyDescent="0.15">
      <c r="B141" s="2"/>
      <c r="E141" s="2"/>
      <c r="H141" s="2"/>
    </row>
    <row r="142" spans="2:8" ht="15.75" customHeight="1" x14ac:dyDescent="0.15">
      <c r="B142" s="2"/>
      <c r="E142" s="2"/>
      <c r="H142" s="2"/>
    </row>
    <row r="143" spans="2:8" ht="15.75" customHeight="1" x14ac:dyDescent="0.15">
      <c r="B143" s="2"/>
      <c r="E143" s="2"/>
      <c r="H143" s="2"/>
    </row>
    <row r="144" spans="2:8" ht="15.75" customHeight="1" x14ac:dyDescent="0.15">
      <c r="B144" s="2"/>
      <c r="E144" s="2"/>
      <c r="H144" s="2"/>
    </row>
    <row r="145" spans="2:8" ht="15.75" customHeight="1" x14ac:dyDescent="0.15">
      <c r="B145" s="2"/>
      <c r="E145" s="2"/>
      <c r="H145" s="2"/>
    </row>
    <row r="146" spans="2:8" ht="15.75" customHeight="1" x14ac:dyDescent="0.15">
      <c r="B146" s="2"/>
      <c r="E146" s="2"/>
      <c r="H146" s="2"/>
    </row>
    <row r="147" spans="2:8" ht="15.75" customHeight="1" x14ac:dyDescent="0.15">
      <c r="B147" s="2"/>
      <c r="E147" s="2"/>
      <c r="H147" s="2"/>
    </row>
    <row r="148" spans="2:8" ht="15.75" customHeight="1" x14ac:dyDescent="0.15">
      <c r="B148" s="2"/>
      <c r="E148" s="2"/>
      <c r="H148" s="2"/>
    </row>
    <row r="149" spans="2:8" ht="15.75" customHeight="1" x14ac:dyDescent="0.15">
      <c r="B149" s="2"/>
      <c r="E149" s="2"/>
      <c r="H149" s="2"/>
    </row>
    <row r="150" spans="2:8" ht="15.75" customHeight="1" x14ac:dyDescent="0.15">
      <c r="B150" s="2"/>
      <c r="E150" s="2"/>
      <c r="H150" s="2"/>
    </row>
    <row r="151" spans="2:8" ht="15.75" customHeight="1" x14ac:dyDescent="0.15">
      <c r="B151" s="2"/>
      <c r="E151" s="2"/>
      <c r="H151" s="2"/>
    </row>
    <row r="152" spans="2:8" ht="15.75" customHeight="1" x14ac:dyDescent="0.15">
      <c r="B152" s="2"/>
      <c r="E152" s="2"/>
      <c r="H152" s="2"/>
    </row>
    <row r="153" spans="2:8" ht="15.75" customHeight="1" x14ac:dyDescent="0.15">
      <c r="B153" s="2"/>
      <c r="E153" s="2"/>
      <c r="H153" s="2"/>
    </row>
    <row r="154" spans="2:8" ht="15.75" customHeight="1" x14ac:dyDescent="0.15">
      <c r="B154" s="2"/>
      <c r="E154" s="2"/>
      <c r="H154" s="2"/>
    </row>
    <row r="155" spans="2:8" ht="15.75" customHeight="1" x14ac:dyDescent="0.15">
      <c r="B155" s="2"/>
      <c r="E155" s="2"/>
      <c r="H155" s="2"/>
    </row>
    <row r="156" spans="2:8" ht="15.75" customHeight="1" x14ac:dyDescent="0.15">
      <c r="B156" s="2"/>
      <c r="E156" s="2"/>
      <c r="H156" s="2"/>
    </row>
    <row r="157" spans="2:8" ht="15.75" customHeight="1" x14ac:dyDescent="0.15">
      <c r="B157" s="2"/>
      <c r="E157" s="2"/>
      <c r="H157" s="2"/>
    </row>
    <row r="158" spans="2:8" ht="15.75" customHeight="1" x14ac:dyDescent="0.15">
      <c r="B158" s="2"/>
      <c r="E158" s="2"/>
      <c r="H158" s="2"/>
    </row>
    <row r="159" spans="2:8" ht="15.75" customHeight="1" x14ac:dyDescent="0.15">
      <c r="B159" s="2"/>
      <c r="E159" s="2"/>
      <c r="H159" s="2"/>
    </row>
    <row r="160" spans="2:8" ht="15.75" customHeight="1" x14ac:dyDescent="0.15">
      <c r="B160" s="2"/>
      <c r="E160" s="2"/>
      <c r="H160" s="2"/>
    </row>
    <row r="161" spans="2:8" ht="15.75" customHeight="1" x14ac:dyDescent="0.15">
      <c r="B161" s="2"/>
      <c r="E161" s="2"/>
      <c r="H161" s="2"/>
    </row>
    <row r="162" spans="2:8" ht="15.75" customHeight="1" x14ac:dyDescent="0.15">
      <c r="B162" s="2"/>
      <c r="E162" s="2"/>
      <c r="H162" s="2"/>
    </row>
    <row r="163" spans="2:8" ht="15.75" customHeight="1" x14ac:dyDescent="0.15">
      <c r="B163" s="2"/>
      <c r="E163" s="2"/>
      <c r="H163" s="2"/>
    </row>
    <row r="164" spans="2:8" ht="15.75" customHeight="1" x14ac:dyDescent="0.15">
      <c r="B164" s="2"/>
      <c r="E164" s="2"/>
      <c r="H164" s="2"/>
    </row>
    <row r="165" spans="2:8" ht="15.75" customHeight="1" x14ac:dyDescent="0.15">
      <c r="B165" s="2"/>
      <c r="E165" s="2"/>
      <c r="H165" s="2"/>
    </row>
    <row r="166" spans="2:8" ht="15.75" customHeight="1" x14ac:dyDescent="0.15">
      <c r="B166" s="2"/>
      <c r="E166" s="2"/>
      <c r="H166" s="2"/>
    </row>
    <row r="167" spans="2:8" ht="15.75" customHeight="1" x14ac:dyDescent="0.15">
      <c r="B167" s="2"/>
      <c r="E167" s="2"/>
      <c r="H167" s="2"/>
    </row>
    <row r="168" spans="2:8" ht="15.75" customHeight="1" x14ac:dyDescent="0.15">
      <c r="B168" s="2"/>
      <c r="E168" s="2"/>
      <c r="H168" s="2"/>
    </row>
    <row r="169" spans="2:8" ht="15.75" customHeight="1" x14ac:dyDescent="0.15">
      <c r="B169" s="2"/>
      <c r="E169" s="2"/>
      <c r="H169" s="2"/>
    </row>
    <row r="170" spans="2:8" ht="15.75" customHeight="1" x14ac:dyDescent="0.15">
      <c r="B170" s="2"/>
      <c r="E170" s="2"/>
      <c r="H170" s="2"/>
    </row>
    <row r="171" spans="2:8" ht="15.75" customHeight="1" x14ac:dyDescent="0.15">
      <c r="B171" s="2"/>
      <c r="E171" s="2"/>
      <c r="H171" s="2"/>
    </row>
    <row r="172" spans="2:8" ht="15.75" customHeight="1" x14ac:dyDescent="0.15">
      <c r="B172" s="2"/>
      <c r="E172" s="2"/>
      <c r="H172" s="2"/>
    </row>
    <row r="173" spans="2:8" ht="15.75" customHeight="1" x14ac:dyDescent="0.15">
      <c r="B173" s="2"/>
      <c r="E173" s="2"/>
      <c r="H173" s="2"/>
    </row>
    <row r="174" spans="2:8" ht="15.75" customHeight="1" x14ac:dyDescent="0.15">
      <c r="B174" s="2"/>
      <c r="E174" s="2"/>
      <c r="H174" s="2"/>
    </row>
    <row r="175" spans="2:8" ht="15.75" customHeight="1" x14ac:dyDescent="0.15">
      <c r="B175" s="2"/>
      <c r="E175" s="2"/>
      <c r="H175" s="2"/>
    </row>
    <row r="176" spans="2:8" ht="15.75" customHeight="1" x14ac:dyDescent="0.15">
      <c r="B176" s="2"/>
      <c r="E176" s="2"/>
      <c r="H176" s="2"/>
    </row>
    <row r="177" spans="2:8" ht="15.75" customHeight="1" x14ac:dyDescent="0.15">
      <c r="B177" s="2"/>
      <c r="E177" s="2"/>
      <c r="H177" s="2"/>
    </row>
    <row r="178" spans="2:8" ht="15.75" customHeight="1" x14ac:dyDescent="0.15">
      <c r="B178" s="2"/>
      <c r="E178" s="2"/>
      <c r="H178" s="2"/>
    </row>
    <row r="179" spans="2:8" ht="15.75" customHeight="1" x14ac:dyDescent="0.15">
      <c r="B179" s="2"/>
      <c r="E179" s="2"/>
      <c r="H179" s="2"/>
    </row>
    <row r="180" spans="2:8" ht="15.75" customHeight="1" x14ac:dyDescent="0.15">
      <c r="B180" s="2"/>
      <c r="E180" s="2"/>
      <c r="H180" s="2"/>
    </row>
    <row r="181" spans="2:8" ht="15.75" customHeight="1" x14ac:dyDescent="0.15">
      <c r="B181" s="2"/>
      <c r="E181" s="2"/>
      <c r="H181" s="2"/>
    </row>
    <row r="182" spans="2:8" ht="15.75" customHeight="1" x14ac:dyDescent="0.15">
      <c r="B182" s="2"/>
      <c r="E182" s="2"/>
      <c r="H182" s="2"/>
    </row>
    <row r="183" spans="2:8" ht="15.75" customHeight="1" x14ac:dyDescent="0.15">
      <c r="B183" s="2"/>
      <c r="E183" s="2"/>
      <c r="H183" s="2"/>
    </row>
    <row r="184" spans="2:8" ht="15.75" customHeight="1" x14ac:dyDescent="0.15">
      <c r="B184" s="2"/>
      <c r="E184" s="2"/>
      <c r="H184" s="2"/>
    </row>
    <row r="185" spans="2:8" ht="15.75" customHeight="1" x14ac:dyDescent="0.15">
      <c r="B185" s="2"/>
      <c r="E185" s="2"/>
      <c r="H185" s="2"/>
    </row>
    <row r="186" spans="2:8" ht="15.75" customHeight="1" x14ac:dyDescent="0.15">
      <c r="B186" s="2"/>
      <c r="E186" s="2"/>
      <c r="H186" s="2"/>
    </row>
    <row r="187" spans="2:8" ht="15.75" customHeight="1" x14ac:dyDescent="0.15">
      <c r="B187" s="2"/>
      <c r="E187" s="2"/>
      <c r="H187" s="2"/>
    </row>
    <row r="188" spans="2:8" ht="15.75" customHeight="1" x14ac:dyDescent="0.15">
      <c r="B188" s="2"/>
      <c r="E188" s="2"/>
      <c r="H188" s="2"/>
    </row>
    <row r="189" spans="2:8" ht="15.75" customHeight="1" x14ac:dyDescent="0.15">
      <c r="B189" s="2"/>
      <c r="E189" s="2"/>
      <c r="H189" s="2"/>
    </row>
    <row r="190" spans="2:8" ht="15.75" customHeight="1" x14ac:dyDescent="0.15">
      <c r="B190" s="2"/>
      <c r="E190" s="2"/>
      <c r="H190" s="2"/>
    </row>
    <row r="191" spans="2:8" ht="15.75" customHeight="1" x14ac:dyDescent="0.15">
      <c r="B191" s="2"/>
      <c r="E191" s="2"/>
      <c r="H191" s="2"/>
    </row>
    <row r="192" spans="2:8" ht="15.75" customHeight="1" x14ac:dyDescent="0.15">
      <c r="B192" s="2"/>
      <c r="E192" s="2"/>
      <c r="H192" s="2"/>
    </row>
    <row r="193" spans="2:8" ht="15.75" customHeight="1" x14ac:dyDescent="0.15">
      <c r="B193" s="2"/>
      <c r="E193" s="2"/>
      <c r="H193" s="2"/>
    </row>
    <row r="194" spans="2:8" ht="15.75" customHeight="1" x14ac:dyDescent="0.15">
      <c r="B194" s="2"/>
      <c r="E194" s="2"/>
      <c r="H194" s="2"/>
    </row>
    <row r="195" spans="2:8" ht="15.75" customHeight="1" x14ac:dyDescent="0.15">
      <c r="B195" s="2"/>
      <c r="E195" s="2"/>
      <c r="H195" s="2"/>
    </row>
    <row r="196" spans="2:8" ht="15.75" customHeight="1" x14ac:dyDescent="0.15">
      <c r="B196" s="2"/>
      <c r="E196" s="2"/>
      <c r="H196" s="2"/>
    </row>
    <row r="197" spans="2:8" ht="15.75" customHeight="1" x14ac:dyDescent="0.15">
      <c r="B197" s="2"/>
      <c r="E197" s="2"/>
      <c r="H197" s="2"/>
    </row>
    <row r="198" spans="2:8" ht="15.75" customHeight="1" x14ac:dyDescent="0.15">
      <c r="B198" s="2"/>
      <c r="E198" s="2"/>
      <c r="H198" s="2"/>
    </row>
    <row r="199" spans="2:8" ht="15.75" customHeight="1" x14ac:dyDescent="0.15">
      <c r="B199" s="2"/>
      <c r="E199" s="2"/>
      <c r="H199" s="2"/>
    </row>
    <row r="200" spans="2:8" ht="15.75" customHeight="1" x14ac:dyDescent="0.15">
      <c r="B200" s="2"/>
      <c r="E200" s="2"/>
      <c r="H200" s="2"/>
    </row>
    <row r="201" spans="2:8" ht="15.75" customHeight="1" x14ac:dyDescent="0.15">
      <c r="B201" s="2"/>
      <c r="E201" s="2"/>
      <c r="H201" s="2"/>
    </row>
    <row r="202" spans="2:8" ht="15.75" customHeight="1" x14ac:dyDescent="0.15">
      <c r="B202" s="2"/>
      <c r="E202" s="2"/>
      <c r="H202" s="2"/>
    </row>
    <row r="203" spans="2:8" ht="15.75" customHeight="1" x14ac:dyDescent="0.15">
      <c r="B203" s="2"/>
      <c r="E203" s="2"/>
      <c r="H203" s="2"/>
    </row>
    <row r="204" spans="2:8" ht="15.75" customHeight="1" x14ac:dyDescent="0.15">
      <c r="B204" s="2"/>
      <c r="E204" s="2"/>
      <c r="H204" s="2"/>
    </row>
    <row r="205" spans="2:8" ht="15.75" customHeight="1" x14ac:dyDescent="0.15">
      <c r="B205" s="2"/>
      <c r="E205" s="2"/>
      <c r="H205" s="2"/>
    </row>
    <row r="206" spans="2:8" ht="15.75" customHeight="1" x14ac:dyDescent="0.15">
      <c r="B206" s="2"/>
      <c r="E206" s="2"/>
      <c r="H206" s="2"/>
    </row>
    <row r="207" spans="2:8" ht="15.75" customHeight="1" x14ac:dyDescent="0.15">
      <c r="B207" s="2"/>
      <c r="E207" s="2"/>
      <c r="H207" s="2"/>
    </row>
    <row r="208" spans="2:8" ht="15.75" customHeight="1" x14ac:dyDescent="0.15">
      <c r="B208" s="2"/>
      <c r="E208" s="2"/>
      <c r="H208" s="2"/>
    </row>
    <row r="209" spans="2:8" ht="15.75" customHeight="1" x14ac:dyDescent="0.15">
      <c r="B209" s="2"/>
      <c r="E209" s="2"/>
      <c r="H209" s="2"/>
    </row>
    <row r="210" spans="2:8" ht="15.75" customHeight="1" x14ac:dyDescent="0.15">
      <c r="B210" s="2"/>
      <c r="E210" s="2"/>
      <c r="H210" s="2"/>
    </row>
    <row r="211" spans="2:8" ht="15.75" customHeight="1" x14ac:dyDescent="0.15">
      <c r="B211" s="2"/>
      <c r="E211" s="2"/>
      <c r="H211" s="2"/>
    </row>
    <row r="212" spans="2:8" ht="15.75" customHeight="1" x14ac:dyDescent="0.15">
      <c r="B212" s="2"/>
      <c r="E212" s="2"/>
      <c r="H212" s="2"/>
    </row>
    <row r="213" spans="2:8" ht="15.75" customHeight="1" x14ac:dyDescent="0.15">
      <c r="B213" s="2"/>
      <c r="E213" s="2"/>
      <c r="H213" s="2"/>
    </row>
    <row r="214" spans="2:8" ht="15.75" customHeight="1" x14ac:dyDescent="0.15">
      <c r="B214" s="2"/>
      <c r="E214" s="2"/>
      <c r="H214" s="2"/>
    </row>
    <row r="215" spans="2:8" ht="15.75" customHeight="1" x14ac:dyDescent="0.15">
      <c r="B215" s="2"/>
      <c r="E215" s="2"/>
      <c r="H215" s="2"/>
    </row>
    <row r="216" spans="2:8" ht="15.75" customHeight="1" x14ac:dyDescent="0.15">
      <c r="B216" s="2"/>
      <c r="E216" s="2"/>
      <c r="H216" s="2"/>
    </row>
    <row r="217" spans="2:8" ht="15.75" customHeight="1" x14ac:dyDescent="0.15">
      <c r="B217" s="2"/>
      <c r="E217" s="2"/>
      <c r="H217" s="2"/>
    </row>
    <row r="218" spans="2:8" ht="15.75" customHeight="1" x14ac:dyDescent="0.15">
      <c r="B218" s="2"/>
      <c r="E218" s="2"/>
      <c r="H218" s="2"/>
    </row>
    <row r="219" spans="2:8" ht="15.75" customHeight="1" x14ac:dyDescent="0.15">
      <c r="B219" s="2"/>
      <c r="E219" s="2"/>
      <c r="H219" s="2"/>
    </row>
    <row r="220" spans="2:8" ht="15.75" customHeight="1" x14ac:dyDescent="0.15">
      <c r="B220" s="2"/>
      <c r="E220" s="2"/>
      <c r="H220" s="2"/>
    </row>
    <row r="221" spans="2:8" ht="15.75" customHeight="1" x14ac:dyDescent="0.15">
      <c r="B221" s="2"/>
      <c r="E221" s="2"/>
      <c r="H221" s="2"/>
    </row>
    <row r="222" spans="2:8" ht="15.75" customHeight="1" x14ac:dyDescent="0.15">
      <c r="B222" s="2"/>
      <c r="E222" s="2"/>
      <c r="H222" s="2"/>
    </row>
    <row r="223" spans="2:8" ht="15.75" customHeight="1" x14ac:dyDescent="0.15">
      <c r="B223" s="2"/>
      <c r="E223" s="2"/>
      <c r="H223" s="2"/>
    </row>
    <row r="224" spans="2:8" ht="15.75" customHeight="1" x14ac:dyDescent="0.15">
      <c r="B224" s="2"/>
      <c r="E224" s="2"/>
      <c r="H224" s="2"/>
    </row>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9">
    <mergeCell ref="A26:B26"/>
    <mergeCell ref="A27:B27"/>
    <mergeCell ref="A19:B19"/>
    <mergeCell ref="G19:H19"/>
    <mergeCell ref="A20:B20"/>
    <mergeCell ref="G20:H20"/>
    <mergeCell ref="A3:B3"/>
    <mergeCell ref="C3:C24"/>
    <mergeCell ref="D3:E3"/>
    <mergeCell ref="F3:F24"/>
    <mergeCell ref="G3:H3"/>
    <mergeCell ref="D4:E4"/>
    <mergeCell ref="G4:H4"/>
    <mergeCell ref="A4:B4"/>
    <mergeCell ref="A10:B10"/>
    <mergeCell ref="D10:E10"/>
    <mergeCell ref="G10:H10"/>
    <mergeCell ref="A18:B18"/>
    <mergeCell ref="G18:H18"/>
  </mergeCells>
  <conditionalFormatting sqref="H16">
    <cfRule type="cellIs" dxfId="18" priority="1" operator="greaterThanOrEqual">
      <formula>$E$5</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outlinePr summaryBelow="0" summaryRight="0"/>
  </sheetPr>
  <dimension ref="A1:Z999"/>
  <sheetViews>
    <sheetView zoomScale="130" zoomScaleNormal="130" workbookViewId="0">
      <pane xSplit="2" ySplit="2" topLeftCell="C3" activePane="bottomRight" state="frozen"/>
      <selection pane="topRight" activeCell="C1" sqref="C1"/>
      <selection pane="bottomLeft" activeCell="A3" sqref="A3"/>
      <selection pane="bottomRight" activeCell="Q18" sqref="Q18"/>
    </sheetView>
  </sheetViews>
  <sheetFormatPr baseColWidth="10" defaultColWidth="12.6640625" defaultRowHeight="15" customHeight="1" x14ac:dyDescent="0.15"/>
  <cols>
    <col min="1" max="1" width="15" customWidth="1"/>
    <col min="2" max="2" width="17.5" customWidth="1"/>
    <col min="3" max="3" width="13.6640625" customWidth="1"/>
    <col min="4" max="5" width="11.6640625" customWidth="1"/>
    <col min="6" max="6" width="11.83203125" customWidth="1"/>
    <col min="7" max="7" width="13.1640625" customWidth="1"/>
    <col min="8" max="15" width="11.6640625" customWidth="1"/>
  </cols>
  <sheetData>
    <row r="1" spans="1:26" ht="15.75" customHeight="1" x14ac:dyDescent="0.15">
      <c r="A1" s="32" t="s">
        <v>36</v>
      </c>
      <c r="B1" s="33">
        <f>COUNTA(A3:A32)</f>
        <v>30</v>
      </c>
      <c r="C1" s="2"/>
      <c r="D1" s="34"/>
      <c r="E1" s="34"/>
      <c r="F1" s="2"/>
      <c r="G1" s="2"/>
      <c r="H1" s="35"/>
      <c r="N1" s="2"/>
      <c r="O1" s="2"/>
    </row>
    <row r="2" spans="1:26" ht="40.5" customHeight="1" x14ac:dyDescent="0.15">
      <c r="A2" s="36" t="s">
        <v>37</v>
      </c>
      <c r="B2" s="36" t="s">
        <v>38</v>
      </c>
      <c r="C2" s="37" t="s">
        <v>39</v>
      </c>
      <c r="D2" s="38" t="s">
        <v>40</v>
      </c>
      <c r="E2" s="39" t="s">
        <v>41</v>
      </c>
      <c r="F2" s="40" t="s">
        <v>42</v>
      </c>
      <c r="G2" s="41" t="s">
        <v>43</v>
      </c>
      <c r="H2" s="42" t="s">
        <v>44</v>
      </c>
      <c r="I2" s="41" t="s">
        <v>45</v>
      </c>
      <c r="J2" s="40" t="s">
        <v>46</v>
      </c>
      <c r="K2" s="40" t="s">
        <v>47</v>
      </c>
      <c r="L2" s="40" t="s">
        <v>48</v>
      </c>
      <c r="M2" s="267" t="s">
        <v>49</v>
      </c>
      <c r="N2" s="40" t="s">
        <v>50</v>
      </c>
      <c r="O2" s="40" t="s">
        <v>51</v>
      </c>
      <c r="P2" s="266" t="s">
        <v>52</v>
      </c>
      <c r="Q2" s="43"/>
      <c r="R2" s="43"/>
      <c r="S2" s="43"/>
      <c r="T2" s="43"/>
      <c r="U2" s="43"/>
      <c r="V2" s="43"/>
      <c r="W2" s="43"/>
      <c r="X2" s="43"/>
      <c r="Y2" s="43"/>
      <c r="Z2" s="43"/>
    </row>
    <row r="3" spans="1:26" ht="15.75" customHeight="1" x14ac:dyDescent="0.15">
      <c r="A3" s="44">
        <v>45170</v>
      </c>
      <c r="B3" s="45" t="str">
        <f t="shared" ref="B3:B32" si="0">TEXT(A3,"dddd")</f>
        <v>Friday</v>
      </c>
      <c r="C3" s="35">
        <f>PLANEJADOR!$H$21</f>
        <v>110</v>
      </c>
      <c r="D3" s="34">
        <f>PLANEJADOR!$H$22</f>
        <v>289.47368421052636</v>
      </c>
      <c r="E3" s="46">
        <v>400</v>
      </c>
      <c r="F3" s="35">
        <f>PLANEJADOR!$H$24</f>
        <v>547.1052631578948</v>
      </c>
      <c r="G3" s="47">
        <v>2000</v>
      </c>
      <c r="H3" s="35">
        <f>PLANEJADOR!$H$7</f>
        <v>210</v>
      </c>
      <c r="I3" s="47">
        <v>280</v>
      </c>
      <c r="J3" s="48">
        <f>PLANEJADOR!$H$15</f>
        <v>4.9736842105263159</v>
      </c>
      <c r="K3" s="48">
        <f t="shared" ref="K3:K32" si="1">IFERROR(G3/C3,0)</f>
        <v>18.181818181818183</v>
      </c>
      <c r="L3" s="49">
        <f>PLANEJADOR!$H$8</f>
        <v>8.9999999999999993E-3</v>
      </c>
      <c r="M3" s="49">
        <f>P3/E3</f>
        <v>1.785714285714286E-2</v>
      </c>
      <c r="N3" s="35">
        <f>PLANEJADOR!$H$6</f>
        <v>0.38</v>
      </c>
      <c r="O3" s="35">
        <f t="shared" ref="O3:O28" si="2">IFERROR(C3/E3,0)</f>
        <v>0.27500000000000002</v>
      </c>
      <c r="P3" s="48">
        <f>G3/I3</f>
        <v>7.1428571428571432</v>
      </c>
    </row>
    <row r="4" spans="1:26" ht="15.75" customHeight="1" x14ac:dyDescent="0.15">
      <c r="A4" s="44">
        <v>45171</v>
      </c>
      <c r="B4" s="45" t="str">
        <f t="shared" si="0"/>
        <v>Saturday</v>
      </c>
      <c r="C4" s="35">
        <f>PLANEJADOR!$H$21</f>
        <v>110</v>
      </c>
      <c r="D4" s="34">
        <f>PLANEJADOR!$H$22</f>
        <v>289.47368421052636</v>
      </c>
      <c r="E4" s="46">
        <v>320</v>
      </c>
      <c r="F4" s="35">
        <f>PLANEJADOR!$H$24</f>
        <v>547.1052631578948</v>
      </c>
      <c r="G4" s="47">
        <v>1340</v>
      </c>
      <c r="H4" s="35">
        <f>PLANEJADOR!$H$7</f>
        <v>210</v>
      </c>
      <c r="I4" s="47">
        <v>290</v>
      </c>
      <c r="J4" s="48">
        <f>PLANEJADOR!$H$15</f>
        <v>4.9736842105263159</v>
      </c>
      <c r="K4" s="48">
        <f t="shared" si="1"/>
        <v>12.181818181818182</v>
      </c>
      <c r="L4" s="49">
        <f>PLANEJADOR!$H$8</f>
        <v>8.9999999999999993E-3</v>
      </c>
      <c r="M4" s="49">
        <f>P4/E4</f>
        <v>1.4439655172413792E-2</v>
      </c>
      <c r="N4" s="35">
        <f>PLANEJADOR!$H$6</f>
        <v>0.38</v>
      </c>
      <c r="O4" s="35">
        <f t="shared" si="2"/>
        <v>0.34375</v>
      </c>
      <c r="P4" s="48">
        <f>G4/I4</f>
        <v>4.6206896551724137</v>
      </c>
    </row>
    <row r="5" spans="1:26" ht="15.75" customHeight="1" x14ac:dyDescent="0.15">
      <c r="A5" s="44">
        <v>45172</v>
      </c>
      <c r="B5" s="45" t="str">
        <f t="shared" si="0"/>
        <v>Sunday</v>
      </c>
      <c r="C5" s="35">
        <f>PLANEJADOR!$H$21</f>
        <v>110</v>
      </c>
      <c r="D5" s="34">
        <f>PLANEJADOR!$H$22</f>
        <v>289.47368421052636</v>
      </c>
      <c r="E5" s="46">
        <v>390</v>
      </c>
      <c r="F5" s="35">
        <f>PLANEJADOR!$H$24</f>
        <v>547.1052631578948</v>
      </c>
      <c r="G5" s="47">
        <v>1340</v>
      </c>
      <c r="H5" s="35">
        <f>PLANEJADOR!$H$7</f>
        <v>210</v>
      </c>
      <c r="I5" s="47">
        <v>240</v>
      </c>
      <c r="J5" s="48">
        <f>PLANEJADOR!$H$15</f>
        <v>4.9736842105263159</v>
      </c>
      <c r="K5" s="48">
        <f t="shared" si="1"/>
        <v>12.181818181818182</v>
      </c>
      <c r="L5" s="49">
        <f>PLANEJADOR!$H$8</f>
        <v>8.9999999999999993E-3</v>
      </c>
      <c r="M5" s="49">
        <f>P5/E5</f>
        <v>1.4316239316239316E-2</v>
      </c>
      <c r="N5" s="35">
        <f>PLANEJADOR!$H$6</f>
        <v>0.38</v>
      </c>
      <c r="O5" s="35">
        <f t="shared" si="2"/>
        <v>0.28205128205128205</v>
      </c>
      <c r="P5" s="48">
        <f t="shared" ref="P5:P32" si="3">G5/I5</f>
        <v>5.583333333333333</v>
      </c>
    </row>
    <row r="6" spans="1:26" ht="15.75" customHeight="1" x14ac:dyDescent="0.15">
      <c r="A6" s="44">
        <v>45173</v>
      </c>
      <c r="B6" s="45" t="str">
        <f t="shared" si="0"/>
        <v>Monday</v>
      </c>
      <c r="C6" s="35">
        <f>PLANEJADOR!$H$21</f>
        <v>110</v>
      </c>
      <c r="D6" s="34">
        <f>PLANEJADOR!$H$22</f>
        <v>289.47368421052636</v>
      </c>
      <c r="E6" s="46"/>
      <c r="F6" s="35">
        <f>PLANEJADOR!$H$24</f>
        <v>547.1052631578948</v>
      </c>
      <c r="G6" s="47"/>
      <c r="H6" s="35">
        <f>PLANEJADOR!$H$7</f>
        <v>210</v>
      </c>
      <c r="I6" s="47"/>
      <c r="J6" s="48">
        <f>PLANEJADOR!$H$15</f>
        <v>4.9736842105263159</v>
      </c>
      <c r="K6" s="48">
        <f t="shared" si="1"/>
        <v>0</v>
      </c>
      <c r="L6" s="49">
        <f>PLANEJADOR!$H$8</f>
        <v>8.9999999999999993E-3</v>
      </c>
      <c r="M6" s="49"/>
      <c r="N6" s="35">
        <f>PLANEJADOR!$H$6</f>
        <v>0.38</v>
      </c>
      <c r="O6" s="35">
        <f t="shared" si="2"/>
        <v>0</v>
      </c>
      <c r="P6" s="48"/>
    </row>
    <row r="7" spans="1:26" ht="15.75" customHeight="1" x14ac:dyDescent="0.15">
      <c r="A7" s="44">
        <v>45174</v>
      </c>
      <c r="B7" s="45" t="str">
        <f t="shared" si="0"/>
        <v>Tuesday</v>
      </c>
      <c r="C7" s="35">
        <f>PLANEJADOR!$H$21</f>
        <v>110</v>
      </c>
      <c r="D7" s="34">
        <f>PLANEJADOR!$H$22</f>
        <v>289.47368421052636</v>
      </c>
      <c r="E7" s="46"/>
      <c r="F7" s="35">
        <f>PLANEJADOR!$H$24</f>
        <v>547.1052631578948</v>
      </c>
      <c r="G7" s="47"/>
      <c r="H7" s="35">
        <f>PLANEJADOR!$H$7</f>
        <v>210</v>
      </c>
      <c r="I7" s="47"/>
      <c r="J7" s="48">
        <f>PLANEJADOR!$H$15</f>
        <v>4.9736842105263159</v>
      </c>
      <c r="K7" s="48">
        <f t="shared" si="1"/>
        <v>0</v>
      </c>
      <c r="L7" s="49">
        <f>PLANEJADOR!$H$8</f>
        <v>8.9999999999999993E-3</v>
      </c>
      <c r="M7" s="49"/>
      <c r="N7" s="35">
        <f>PLANEJADOR!$H$6</f>
        <v>0.38</v>
      </c>
      <c r="O7" s="35">
        <f t="shared" si="2"/>
        <v>0</v>
      </c>
      <c r="P7" s="48"/>
    </row>
    <row r="8" spans="1:26" ht="15.75" customHeight="1" x14ac:dyDescent="0.15">
      <c r="A8" s="44">
        <v>45175</v>
      </c>
      <c r="B8" s="45" t="str">
        <f t="shared" si="0"/>
        <v>Wednesday</v>
      </c>
      <c r="C8" s="35">
        <f>PLANEJADOR!$H$21</f>
        <v>110</v>
      </c>
      <c r="D8" s="34">
        <f>PLANEJADOR!$H$22</f>
        <v>289.47368421052636</v>
      </c>
      <c r="E8" s="46"/>
      <c r="F8" s="35">
        <f>PLANEJADOR!$H$24</f>
        <v>547.1052631578948</v>
      </c>
      <c r="G8" s="47"/>
      <c r="H8" s="35">
        <f>PLANEJADOR!$H$7</f>
        <v>210</v>
      </c>
      <c r="I8" s="47"/>
      <c r="J8" s="48">
        <f>PLANEJADOR!$H$15</f>
        <v>4.9736842105263159</v>
      </c>
      <c r="K8" s="48">
        <f t="shared" si="1"/>
        <v>0</v>
      </c>
      <c r="L8" s="49">
        <f>PLANEJADOR!$H$8</f>
        <v>8.9999999999999993E-3</v>
      </c>
      <c r="M8" s="49"/>
      <c r="N8" s="35">
        <f>PLANEJADOR!$H$6</f>
        <v>0.38</v>
      </c>
      <c r="O8" s="35">
        <f t="shared" si="2"/>
        <v>0</v>
      </c>
      <c r="P8" s="48"/>
    </row>
    <row r="9" spans="1:26" ht="15.75" customHeight="1" x14ac:dyDescent="0.15">
      <c r="A9" s="44">
        <v>45176</v>
      </c>
      <c r="B9" s="45" t="str">
        <f t="shared" si="0"/>
        <v>Thursday</v>
      </c>
      <c r="C9" s="35">
        <f>PLANEJADOR!$H$21</f>
        <v>110</v>
      </c>
      <c r="D9" s="34">
        <f>PLANEJADOR!$H$22</f>
        <v>289.47368421052636</v>
      </c>
      <c r="E9" s="46"/>
      <c r="F9" s="35">
        <f>PLANEJADOR!$H$24</f>
        <v>547.1052631578948</v>
      </c>
      <c r="G9" s="47"/>
      <c r="H9" s="35">
        <f>PLANEJADOR!$H$7</f>
        <v>210</v>
      </c>
      <c r="I9" s="47"/>
      <c r="J9" s="48">
        <f>PLANEJADOR!$H$15</f>
        <v>4.9736842105263159</v>
      </c>
      <c r="K9" s="48">
        <f t="shared" si="1"/>
        <v>0</v>
      </c>
      <c r="L9" s="49">
        <f>PLANEJADOR!$H$8</f>
        <v>8.9999999999999993E-3</v>
      </c>
      <c r="M9" s="49"/>
      <c r="N9" s="35">
        <f>PLANEJADOR!$H$6</f>
        <v>0.38</v>
      </c>
      <c r="O9" s="35">
        <f t="shared" si="2"/>
        <v>0</v>
      </c>
      <c r="P9" s="48"/>
    </row>
    <row r="10" spans="1:26" ht="15.75" customHeight="1" x14ac:dyDescent="0.15">
      <c r="A10" s="44">
        <v>45177</v>
      </c>
      <c r="B10" s="45" t="str">
        <f t="shared" si="0"/>
        <v>Friday</v>
      </c>
      <c r="C10" s="35">
        <f>PLANEJADOR!$H$21</f>
        <v>110</v>
      </c>
      <c r="D10" s="34">
        <f>PLANEJADOR!$H$22</f>
        <v>289.47368421052636</v>
      </c>
      <c r="E10" s="46"/>
      <c r="F10" s="35">
        <f>PLANEJADOR!$H$24</f>
        <v>547.1052631578948</v>
      </c>
      <c r="G10" s="47"/>
      <c r="H10" s="35">
        <f>PLANEJADOR!$H$7</f>
        <v>210</v>
      </c>
      <c r="I10" s="47"/>
      <c r="J10" s="48">
        <f>PLANEJADOR!$H$15</f>
        <v>4.9736842105263159</v>
      </c>
      <c r="K10" s="48">
        <f t="shared" si="1"/>
        <v>0</v>
      </c>
      <c r="L10" s="49">
        <f>PLANEJADOR!$H$8</f>
        <v>8.9999999999999993E-3</v>
      </c>
      <c r="M10" s="49"/>
      <c r="N10" s="35">
        <f>PLANEJADOR!$H$6</f>
        <v>0.38</v>
      </c>
      <c r="O10" s="35">
        <f t="shared" si="2"/>
        <v>0</v>
      </c>
      <c r="P10" s="48"/>
    </row>
    <row r="11" spans="1:26" ht="15.75" customHeight="1" x14ac:dyDescent="0.15">
      <c r="A11" s="44">
        <v>45178</v>
      </c>
      <c r="B11" s="45" t="str">
        <f t="shared" si="0"/>
        <v>Saturday</v>
      </c>
      <c r="C11" s="35">
        <f>PLANEJADOR!$H$21</f>
        <v>110</v>
      </c>
      <c r="D11" s="34">
        <f>PLANEJADOR!$H$22</f>
        <v>289.47368421052636</v>
      </c>
      <c r="E11" s="46"/>
      <c r="F11" s="35">
        <f>PLANEJADOR!$H$24</f>
        <v>547.1052631578948</v>
      </c>
      <c r="G11" s="47"/>
      <c r="H11" s="35">
        <f>PLANEJADOR!$H$7</f>
        <v>210</v>
      </c>
      <c r="I11" s="47"/>
      <c r="J11" s="48">
        <f>PLANEJADOR!$H$15</f>
        <v>4.9736842105263159</v>
      </c>
      <c r="K11" s="48">
        <f t="shared" si="1"/>
        <v>0</v>
      </c>
      <c r="L11" s="49">
        <f>PLANEJADOR!$H$8</f>
        <v>8.9999999999999993E-3</v>
      </c>
      <c r="M11" s="49"/>
      <c r="N11" s="35">
        <f>PLANEJADOR!$H$6</f>
        <v>0.38</v>
      </c>
      <c r="O11" s="35">
        <f t="shared" si="2"/>
        <v>0</v>
      </c>
      <c r="P11" s="48"/>
    </row>
    <row r="12" spans="1:26" ht="15.75" customHeight="1" x14ac:dyDescent="0.15">
      <c r="A12" s="44">
        <v>45179</v>
      </c>
      <c r="B12" s="45" t="str">
        <f t="shared" si="0"/>
        <v>Sunday</v>
      </c>
      <c r="C12" s="35">
        <f>PLANEJADOR!$H$21</f>
        <v>110</v>
      </c>
      <c r="D12" s="34">
        <f>PLANEJADOR!$H$22</f>
        <v>289.47368421052636</v>
      </c>
      <c r="E12" s="46"/>
      <c r="F12" s="35">
        <f>PLANEJADOR!$H$24</f>
        <v>547.1052631578948</v>
      </c>
      <c r="G12" s="47"/>
      <c r="H12" s="35">
        <f>PLANEJADOR!$H$7</f>
        <v>210</v>
      </c>
      <c r="I12" s="47"/>
      <c r="J12" s="48">
        <f>PLANEJADOR!$H$15</f>
        <v>4.9736842105263159</v>
      </c>
      <c r="K12" s="48">
        <f t="shared" si="1"/>
        <v>0</v>
      </c>
      <c r="L12" s="49">
        <f>PLANEJADOR!$H$8</f>
        <v>8.9999999999999993E-3</v>
      </c>
      <c r="M12" s="50"/>
      <c r="N12" s="35">
        <f>PLANEJADOR!$H$6</f>
        <v>0.38</v>
      </c>
      <c r="O12" s="35">
        <f t="shared" si="2"/>
        <v>0</v>
      </c>
      <c r="P12" s="48"/>
    </row>
    <row r="13" spans="1:26" ht="15.75" customHeight="1" x14ac:dyDescent="0.15">
      <c r="A13" s="44">
        <v>45180</v>
      </c>
      <c r="B13" s="45" t="str">
        <f t="shared" si="0"/>
        <v>Monday</v>
      </c>
      <c r="C13" s="35">
        <f>PLANEJADOR!$H$21</f>
        <v>110</v>
      </c>
      <c r="D13" s="34">
        <f>PLANEJADOR!$H$22</f>
        <v>289.47368421052636</v>
      </c>
      <c r="E13" s="46"/>
      <c r="F13" s="35">
        <f>PLANEJADOR!$H$24</f>
        <v>547.1052631578948</v>
      </c>
      <c r="G13" s="47"/>
      <c r="H13" s="35">
        <f>PLANEJADOR!$H$7</f>
        <v>210</v>
      </c>
      <c r="I13" s="47"/>
      <c r="J13" s="48">
        <f>PLANEJADOR!$H$15</f>
        <v>4.9736842105263159</v>
      </c>
      <c r="K13" s="48">
        <f t="shared" si="1"/>
        <v>0</v>
      </c>
      <c r="L13" s="49">
        <f>PLANEJADOR!$H$8</f>
        <v>8.9999999999999993E-3</v>
      </c>
      <c r="M13" s="50"/>
      <c r="N13" s="35">
        <f>PLANEJADOR!$H$6</f>
        <v>0.38</v>
      </c>
      <c r="O13" s="35">
        <f t="shared" si="2"/>
        <v>0</v>
      </c>
      <c r="P13" s="48"/>
    </row>
    <row r="14" spans="1:26" ht="15.75" customHeight="1" x14ac:dyDescent="0.15">
      <c r="A14" s="44">
        <v>45181</v>
      </c>
      <c r="B14" s="45" t="str">
        <f t="shared" si="0"/>
        <v>Tuesday</v>
      </c>
      <c r="C14" s="35">
        <f>PLANEJADOR!$H$21</f>
        <v>110</v>
      </c>
      <c r="D14" s="34">
        <f>PLANEJADOR!$H$22</f>
        <v>289.47368421052636</v>
      </c>
      <c r="E14" s="46"/>
      <c r="F14" s="35">
        <f>PLANEJADOR!$H$24</f>
        <v>547.1052631578948</v>
      </c>
      <c r="G14" s="47"/>
      <c r="H14" s="35">
        <f>PLANEJADOR!$H$7</f>
        <v>210</v>
      </c>
      <c r="I14" s="47"/>
      <c r="J14" s="48">
        <f>PLANEJADOR!$H$15</f>
        <v>4.9736842105263159</v>
      </c>
      <c r="K14" s="48">
        <f t="shared" si="1"/>
        <v>0</v>
      </c>
      <c r="L14" s="49">
        <f>PLANEJADOR!$H$8</f>
        <v>8.9999999999999993E-3</v>
      </c>
      <c r="M14" s="50"/>
      <c r="N14" s="35">
        <f>PLANEJADOR!$H$6</f>
        <v>0.38</v>
      </c>
      <c r="O14" s="35">
        <f t="shared" si="2"/>
        <v>0</v>
      </c>
      <c r="P14" s="48"/>
    </row>
    <row r="15" spans="1:26" ht="15.75" customHeight="1" x14ac:dyDescent="0.15">
      <c r="A15" s="44">
        <v>45182</v>
      </c>
      <c r="B15" s="45" t="str">
        <f t="shared" si="0"/>
        <v>Wednesday</v>
      </c>
      <c r="C15" s="35">
        <f>PLANEJADOR!$H$21</f>
        <v>110</v>
      </c>
      <c r="D15" s="34">
        <f>PLANEJADOR!$H$22</f>
        <v>289.47368421052636</v>
      </c>
      <c r="E15" s="46"/>
      <c r="F15" s="35">
        <f>PLANEJADOR!$H$24</f>
        <v>547.1052631578948</v>
      </c>
      <c r="G15" s="47"/>
      <c r="H15" s="35">
        <f>PLANEJADOR!$H$7</f>
        <v>210</v>
      </c>
      <c r="I15" s="47"/>
      <c r="J15" s="48">
        <f>PLANEJADOR!$H$15</f>
        <v>4.9736842105263159</v>
      </c>
      <c r="K15" s="48">
        <f t="shared" si="1"/>
        <v>0</v>
      </c>
      <c r="L15" s="49">
        <f>PLANEJADOR!$H$8</f>
        <v>8.9999999999999993E-3</v>
      </c>
      <c r="M15" s="50"/>
      <c r="N15" s="35">
        <f>PLANEJADOR!$H$6</f>
        <v>0.38</v>
      </c>
      <c r="O15" s="35">
        <f t="shared" si="2"/>
        <v>0</v>
      </c>
      <c r="P15" s="48"/>
    </row>
    <row r="16" spans="1:26" ht="15.75" customHeight="1" x14ac:dyDescent="0.15">
      <c r="A16" s="44">
        <v>45183</v>
      </c>
      <c r="B16" s="45" t="str">
        <f t="shared" si="0"/>
        <v>Thursday</v>
      </c>
      <c r="C16" s="35">
        <f>PLANEJADOR!$H$21</f>
        <v>110</v>
      </c>
      <c r="D16" s="34">
        <f>PLANEJADOR!$H$22</f>
        <v>289.47368421052636</v>
      </c>
      <c r="E16" s="46"/>
      <c r="F16" s="35">
        <f>PLANEJADOR!$H$24</f>
        <v>547.1052631578948</v>
      </c>
      <c r="G16" s="47"/>
      <c r="H16" s="35">
        <f>PLANEJADOR!$H$7</f>
        <v>210</v>
      </c>
      <c r="I16" s="47"/>
      <c r="J16" s="48">
        <f>PLANEJADOR!$H$15</f>
        <v>4.9736842105263159</v>
      </c>
      <c r="K16" s="48">
        <f t="shared" si="1"/>
        <v>0</v>
      </c>
      <c r="L16" s="49">
        <f>PLANEJADOR!$H$8</f>
        <v>8.9999999999999993E-3</v>
      </c>
      <c r="M16" s="49"/>
      <c r="N16" s="35">
        <f>PLANEJADOR!$H$6</f>
        <v>0.38</v>
      </c>
      <c r="O16" s="35">
        <f t="shared" si="2"/>
        <v>0</v>
      </c>
      <c r="P16" s="48"/>
    </row>
    <row r="17" spans="1:16" ht="15.75" customHeight="1" x14ac:dyDescent="0.15">
      <c r="A17" s="44">
        <v>45184</v>
      </c>
      <c r="B17" s="45" t="str">
        <f t="shared" si="0"/>
        <v>Friday</v>
      </c>
      <c r="C17" s="35">
        <f>PLANEJADOR!$H$21</f>
        <v>110</v>
      </c>
      <c r="D17" s="34">
        <f>PLANEJADOR!$H$22</f>
        <v>289.47368421052636</v>
      </c>
      <c r="E17" s="46"/>
      <c r="F17" s="35">
        <f>PLANEJADOR!$H$24</f>
        <v>547.1052631578948</v>
      </c>
      <c r="G17" s="47"/>
      <c r="H17" s="35">
        <f>PLANEJADOR!$H$7</f>
        <v>210</v>
      </c>
      <c r="I17" s="47"/>
      <c r="J17" s="48">
        <f>PLANEJADOR!$H$15</f>
        <v>4.9736842105263159</v>
      </c>
      <c r="K17" s="48">
        <f t="shared" si="1"/>
        <v>0</v>
      </c>
      <c r="L17" s="49">
        <f>PLANEJADOR!$H$8</f>
        <v>8.9999999999999993E-3</v>
      </c>
      <c r="M17" s="50"/>
      <c r="N17" s="35">
        <f>PLANEJADOR!$H$6</f>
        <v>0.38</v>
      </c>
      <c r="O17" s="35">
        <f t="shared" si="2"/>
        <v>0</v>
      </c>
      <c r="P17" s="48"/>
    </row>
    <row r="18" spans="1:16" ht="15.75" customHeight="1" x14ac:dyDescent="0.15">
      <c r="A18" s="44">
        <v>45185</v>
      </c>
      <c r="B18" s="45" t="str">
        <f t="shared" si="0"/>
        <v>Saturday</v>
      </c>
      <c r="C18" s="35">
        <f>PLANEJADOR!$H$21</f>
        <v>110</v>
      </c>
      <c r="D18" s="34">
        <f>PLANEJADOR!$H$22</f>
        <v>289.47368421052636</v>
      </c>
      <c r="E18" s="46"/>
      <c r="F18" s="35">
        <f>PLANEJADOR!$H$24</f>
        <v>547.1052631578948</v>
      </c>
      <c r="G18" s="47"/>
      <c r="H18" s="35">
        <f>PLANEJADOR!$H$7</f>
        <v>210</v>
      </c>
      <c r="I18" s="47"/>
      <c r="J18" s="48">
        <f>PLANEJADOR!$H$15</f>
        <v>4.9736842105263159</v>
      </c>
      <c r="K18" s="48">
        <f t="shared" si="1"/>
        <v>0</v>
      </c>
      <c r="L18" s="49">
        <f>PLANEJADOR!$H$8</f>
        <v>8.9999999999999993E-3</v>
      </c>
      <c r="M18" s="49"/>
      <c r="N18" s="35">
        <f>PLANEJADOR!$H$6</f>
        <v>0.38</v>
      </c>
      <c r="O18" s="35">
        <f t="shared" si="2"/>
        <v>0</v>
      </c>
      <c r="P18" s="48"/>
    </row>
    <row r="19" spans="1:16" ht="15.75" customHeight="1" x14ac:dyDescent="0.15">
      <c r="A19" s="44">
        <v>45186</v>
      </c>
      <c r="B19" s="45" t="str">
        <f t="shared" si="0"/>
        <v>Sunday</v>
      </c>
      <c r="C19" s="35">
        <f>PLANEJADOR!$H$21</f>
        <v>110</v>
      </c>
      <c r="D19" s="34">
        <f>PLANEJADOR!$H$22</f>
        <v>289.47368421052636</v>
      </c>
      <c r="E19" s="46"/>
      <c r="F19" s="35">
        <f>PLANEJADOR!$H$24</f>
        <v>547.1052631578948</v>
      </c>
      <c r="G19" s="47"/>
      <c r="H19" s="35">
        <f>PLANEJADOR!$H$7</f>
        <v>210</v>
      </c>
      <c r="I19" s="47"/>
      <c r="J19" s="48">
        <f>PLANEJADOR!$H$15</f>
        <v>4.9736842105263159</v>
      </c>
      <c r="K19" s="48">
        <f t="shared" si="1"/>
        <v>0</v>
      </c>
      <c r="L19" s="49">
        <f>PLANEJADOR!$H$8</f>
        <v>8.9999999999999993E-3</v>
      </c>
      <c r="M19" s="49"/>
      <c r="N19" s="35">
        <f>PLANEJADOR!$H$6</f>
        <v>0.38</v>
      </c>
      <c r="O19" s="35">
        <f t="shared" si="2"/>
        <v>0</v>
      </c>
      <c r="P19" s="48"/>
    </row>
    <row r="20" spans="1:16" ht="15.75" customHeight="1" x14ac:dyDescent="0.15">
      <c r="A20" s="44">
        <v>45187</v>
      </c>
      <c r="B20" s="45" t="str">
        <f t="shared" si="0"/>
        <v>Monday</v>
      </c>
      <c r="C20" s="35">
        <f>PLANEJADOR!$H$21</f>
        <v>110</v>
      </c>
      <c r="D20" s="34">
        <f>PLANEJADOR!$H$22</f>
        <v>289.47368421052636</v>
      </c>
      <c r="E20" s="46"/>
      <c r="F20" s="35">
        <f>PLANEJADOR!$H$24</f>
        <v>547.1052631578948</v>
      </c>
      <c r="G20" s="47"/>
      <c r="H20" s="35">
        <f>PLANEJADOR!$H$7</f>
        <v>210</v>
      </c>
      <c r="I20" s="47"/>
      <c r="J20" s="48">
        <f>PLANEJADOR!$H$15</f>
        <v>4.9736842105263159</v>
      </c>
      <c r="K20" s="48">
        <f t="shared" si="1"/>
        <v>0</v>
      </c>
      <c r="L20" s="49">
        <f>PLANEJADOR!$H$8</f>
        <v>8.9999999999999993E-3</v>
      </c>
      <c r="M20" s="49"/>
      <c r="N20" s="35">
        <f>PLANEJADOR!$H$6</f>
        <v>0.38</v>
      </c>
      <c r="O20" s="35">
        <f t="shared" si="2"/>
        <v>0</v>
      </c>
      <c r="P20" s="48"/>
    </row>
    <row r="21" spans="1:16" ht="15.75" customHeight="1" x14ac:dyDescent="0.15">
      <c r="A21" s="44">
        <v>45188</v>
      </c>
      <c r="B21" s="45" t="str">
        <f t="shared" si="0"/>
        <v>Tuesday</v>
      </c>
      <c r="C21" s="35">
        <f>PLANEJADOR!$H$21</f>
        <v>110</v>
      </c>
      <c r="D21" s="34">
        <f>PLANEJADOR!$H$22</f>
        <v>289.47368421052636</v>
      </c>
      <c r="E21" s="46"/>
      <c r="F21" s="35">
        <f>PLANEJADOR!$H$24</f>
        <v>547.1052631578948</v>
      </c>
      <c r="G21" s="47"/>
      <c r="H21" s="35">
        <f>PLANEJADOR!$H$7</f>
        <v>210</v>
      </c>
      <c r="I21" s="47"/>
      <c r="J21" s="48">
        <f>PLANEJADOR!$H$15</f>
        <v>4.9736842105263159</v>
      </c>
      <c r="K21" s="48">
        <f t="shared" si="1"/>
        <v>0</v>
      </c>
      <c r="L21" s="49">
        <f>PLANEJADOR!$H$8</f>
        <v>8.9999999999999993E-3</v>
      </c>
      <c r="M21" s="49"/>
      <c r="N21" s="35">
        <f>PLANEJADOR!$H$6</f>
        <v>0.38</v>
      </c>
      <c r="O21" s="35">
        <f t="shared" si="2"/>
        <v>0</v>
      </c>
      <c r="P21" s="48"/>
    </row>
    <row r="22" spans="1:16" ht="15.75" customHeight="1" x14ac:dyDescent="0.15">
      <c r="A22" s="44">
        <v>45189</v>
      </c>
      <c r="B22" s="45" t="str">
        <f t="shared" si="0"/>
        <v>Wednesday</v>
      </c>
      <c r="C22" s="35">
        <f>PLANEJADOR!$H$21</f>
        <v>110</v>
      </c>
      <c r="D22" s="34">
        <f>PLANEJADOR!$H$22</f>
        <v>289.47368421052636</v>
      </c>
      <c r="E22" s="46"/>
      <c r="F22" s="35">
        <f>PLANEJADOR!$H$24</f>
        <v>547.1052631578948</v>
      </c>
      <c r="G22" s="47"/>
      <c r="H22" s="35">
        <f>PLANEJADOR!$H$7</f>
        <v>210</v>
      </c>
      <c r="I22" s="47"/>
      <c r="J22" s="48">
        <f>PLANEJADOR!$H$15</f>
        <v>4.9736842105263159</v>
      </c>
      <c r="K22" s="48">
        <f t="shared" si="1"/>
        <v>0</v>
      </c>
      <c r="L22" s="49">
        <f>PLANEJADOR!$H$8</f>
        <v>8.9999999999999993E-3</v>
      </c>
      <c r="M22" s="49"/>
      <c r="N22" s="35">
        <f>PLANEJADOR!$H$6</f>
        <v>0.38</v>
      </c>
      <c r="O22" s="35">
        <f t="shared" si="2"/>
        <v>0</v>
      </c>
      <c r="P22" s="48"/>
    </row>
    <row r="23" spans="1:16" ht="15.75" customHeight="1" x14ac:dyDescent="0.15">
      <c r="A23" s="44">
        <v>45190</v>
      </c>
      <c r="B23" s="45" t="str">
        <f t="shared" si="0"/>
        <v>Thursday</v>
      </c>
      <c r="C23" s="35">
        <f>PLANEJADOR!$H$21</f>
        <v>110</v>
      </c>
      <c r="D23" s="34">
        <f>PLANEJADOR!$H$22</f>
        <v>289.47368421052636</v>
      </c>
      <c r="E23" s="46"/>
      <c r="F23" s="35">
        <f>PLANEJADOR!$H$24</f>
        <v>547.1052631578948</v>
      </c>
      <c r="G23" s="47"/>
      <c r="H23" s="35">
        <f>PLANEJADOR!$H$7</f>
        <v>210</v>
      </c>
      <c r="I23" s="47"/>
      <c r="J23" s="48">
        <f>PLANEJADOR!$H$15</f>
        <v>4.9736842105263159</v>
      </c>
      <c r="K23" s="48">
        <f t="shared" si="1"/>
        <v>0</v>
      </c>
      <c r="L23" s="49">
        <f>PLANEJADOR!$H$8</f>
        <v>8.9999999999999993E-3</v>
      </c>
      <c r="M23" s="50"/>
      <c r="N23" s="35">
        <f>PLANEJADOR!$H$6</f>
        <v>0.38</v>
      </c>
      <c r="O23" s="35">
        <f t="shared" si="2"/>
        <v>0</v>
      </c>
      <c r="P23" s="48"/>
    </row>
    <row r="24" spans="1:16" ht="15.75" customHeight="1" x14ac:dyDescent="0.15">
      <c r="A24" s="44">
        <v>45191</v>
      </c>
      <c r="B24" s="45" t="str">
        <f t="shared" si="0"/>
        <v>Friday</v>
      </c>
      <c r="C24" s="35">
        <f>PLANEJADOR!$H$21</f>
        <v>110</v>
      </c>
      <c r="D24" s="34">
        <f>PLANEJADOR!$H$22</f>
        <v>289.47368421052636</v>
      </c>
      <c r="E24" s="46"/>
      <c r="F24" s="35">
        <f>PLANEJADOR!$H$24</f>
        <v>547.1052631578948</v>
      </c>
      <c r="G24" s="47"/>
      <c r="H24" s="35">
        <f>PLANEJADOR!$H$7</f>
        <v>210</v>
      </c>
      <c r="I24" s="47"/>
      <c r="J24" s="48">
        <f>PLANEJADOR!$H$15</f>
        <v>4.9736842105263159</v>
      </c>
      <c r="K24" s="48">
        <f t="shared" si="1"/>
        <v>0</v>
      </c>
      <c r="L24" s="49">
        <f>PLANEJADOR!$H$8</f>
        <v>8.9999999999999993E-3</v>
      </c>
      <c r="M24" s="49"/>
      <c r="N24" s="35">
        <f>PLANEJADOR!$H$6</f>
        <v>0.38</v>
      </c>
      <c r="O24" s="35">
        <f t="shared" si="2"/>
        <v>0</v>
      </c>
      <c r="P24" s="48"/>
    </row>
    <row r="25" spans="1:16" ht="15.75" customHeight="1" x14ac:dyDescent="0.15">
      <c r="A25" s="44">
        <v>45192</v>
      </c>
      <c r="B25" s="45" t="str">
        <f t="shared" si="0"/>
        <v>Saturday</v>
      </c>
      <c r="C25" s="35">
        <f>PLANEJADOR!$H$21</f>
        <v>110</v>
      </c>
      <c r="D25" s="34">
        <f>PLANEJADOR!$H$22</f>
        <v>289.47368421052636</v>
      </c>
      <c r="E25" s="46"/>
      <c r="F25" s="35">
        <f>PLANEJADOR!$H$24</f>
        <v>547.1052631578948</v>
      </c>
      <c r="G25" s="47"/>
      <c r="H25" s="35">
        <f>PLANEJADOR!$H$7</f>
        <v>210</v>
      </c>
      <c r="I25" s="47"/>
      <c r="J25" s="48">
        <f>PLANEJADOR!$H$15</f>
        <v>4.9736842105263159</v>
      </c>
      <c r="K25" s="48">
        <f t="shared" si="1"/>
        <v>0</v>
      </c>
      <c r="L25" s="49">
        <f>PLANEJADOR!$H$8</f>
        <v>8.9999999999999993E-3</v>
      </c>
      <c r="M25" s="49"/>
      <c r="N25" s="35">
        <f>PLANEJADOR!$H$6</f>
        <v>0.38</v>
      </c>
      <c r="O25" s="35">
        <f t="shared" si="2"/>
        <v>0</v>
      </c>
      <c r="P25" s="48"/>
    </row>
    <row r="26" spans="1:16" ht="15.75" customHeight="1" x14ac:dyDescent="0.15">
      <c r="A26" s="44">
        <v>45193</v>
      </c>
      <c r="B26" s="45" t="str">
        <f t="shared" si="0"/>
        <v>Sunday</v>
      </c>
      <c r="C26" s="35">
        <f>PLANEJADOR!$H$21</f>
        <v>110</v>
      </c>
      <c r="D26" s="34">
        <f>PLANEJADOR!$H$22</f>
        <v>289.47368421052636</v>
      </c>
      <c r="E26" s="46"/>
      <c r="F26" s="35">
        <f>PLANEJADOR!$H$24</f>
        <v>547.1052631578948</v>
      </c>
      <c r="G26" s="47"/>
      <c r="H26" s="35">
        <f>PLANEJADOR!$H$7</f>
        <v>210</v>
      </c>
      <c r="I26" s="47"/>
      <c r="J26" s="48">
        <f>PLANEJADOR!$H$15</f>
        <v>4.9736842105263159</v>
      </c>
      <c r="K26" s="48">
        <f t="shared" si="1"/>
        <v>0</v>
      </c>
      <c r="L26" s="49">
        <f>PLANEJADOR!$H$8</f>
        <v>8.9999999999999993E-3</v>
      </c>
      <c r="M26" s="49"/>
      <c r="N26" s="35">
        <f>PLANEJADOR!$H$6</f>
        <v>0.38</v>
      </c>
      <c r="O26" s="35">
        <f t="shared" si="2"/>
        <v>0</v>
      </c>
      <c r="P26" s="48"/>
    </row>
    <row r="27" spans="1:16" ht="15.75" customHeight="1" x14ac:dyDescent="0.15">
      <c r="A27" s="44">
        <v>45194</v>
      </c>
      <c r="B27" s="45" t="str">
        <f t="shared" si="0"/>
        <v>Monday</v>
      </c>
      <c r="C27" s="35">
        <f>PLANEJADOR!$H$21</f>
        <v>110</v>
      </c>
      <c r="D27" s="34">
        <f>PLANEJADOR!$H$22</f>
        <v>289.47368421052636</v>
      </c>
      <c r="E27" s="46"/>
      <c r="F27" s="35">
        <f>PLANEJADOR!$H$24</f>
        <v>547.1052631578948</v>
      </c>
      <c r="G27" s="47"/>
      <c r="H27" s="35">
        <f>PLANEJADOR!$H$7</f>
        <v>210</v>
      </c>
      <c r="I27" s="47"/>
      <c r="J27" s="48">
        <f>PLANEJADOR!$H$15</f>
        <v>4.9736842105263159</v>
      </c>
      <c r="K27" s="48">
        <f t="shared" si="1"/>
        <v>0</v>
      </c>
      <c r="L27" s="49">
        <f>PLANEJADOR!$H$8</f>
        <v>8.9999999999999993E-3</v>
      </c>
      <c r="M27" s="49"/>
      <c r="N27" s="35">
        <f>PLANEJADOR!$H$6</f>
        <v>0.38</v>
      </c>
      <c r="O27" s="35">
        <f t="shared" si="2"/>
        <v>0</v>
      </c>
      <c r="P27" s="48"/>
    </row>
    <row r="28" spans="1:16" ht="15.75" customHeight="1" x14ac:dyDescent="0.15">
      <c r="A28" s="44">
        <v>45195</v>
      </c>
      <c r="B28" s="45" t="str">
        <f t="shared" si="0"/>
        <v>Tuesday</v>
      </c>
      <c r="C28" s="35">
        <f>PLANEJADOR!$H$21</f>
        <v>110</v>
      </c>
      <c r="D28" s="34">
        <f>PLANEJADOR!$H$22</f>
        <v>289.47368421052636</v>
      </c>
      <c r="E28" s="46"/>
      <c r="F28" s="35">
        <f>PLANEJADOR!$H$24</f>
        <v>547.1052631578948</v>
      </c>
      <c r="G28" s="47"/>
      <c r="H28" s="35">
        <f>PLANEJADOR!$H$7</f>
        <v>210</v>
      </c>
      <c r="I28" s="47"/>
      <c r="J28" s="48">
        <f>PLANEJADOR!$H$15</f>
        <v>4.9736842105263159</v>
      </c>
      <c r="K28" s="48">
        <f t="shared" si="1"/>
        <v>0</v>
      </c>
      <c r="L28" s="49">
        <f>PLANEJADOR!$H$8</f>
        <v>8.9999999999999993E-3</v>
      </c>
      <c r="M28" s="49"/>
      <c r="N28" s="35">
        <f>PLANEJADOR!$H$6</f>
        <v>0.38</v>
      </c>
      <c r="O28" s="35">
        <f t="shared" si="2"/>
        <v>0</v>
      </c>
      <c r="P28" s="48"/>
    </row>
    <row r="29" spans="1:16" ht="15.75" customHeight="1" x14ac:dyDescent="0.15">
      <c r="A29" s="44">
        <v>45196</v>
      </c>
      <c r="B29" s="45" t="str">
        <f t="shared" si="0"/>
        <v>Wednesday</v>
      </c>
      <c r="C29" s="35">
        <f>PLANEJADOR!$H$21</f>
        <v>110</v>
      </c>
      <c r="D29" s="34">
        <f>PLANEJADOR!$H$22</f>
        <v>289.47368421052636</v>
      </c>
      <c r="E29" s="46"/>
      <c r="F29" s="35">
        <f>PLANEJADOR!$H$24</f>
        <v>547.1052631578948</v>
      </c>
      <c r="G29" s="47"/>
      <c r="H29" s="35">
        <f>PLANEJADOR!$H$7</f>
        <v>210</v>
      </c>
      <c r="I29" s="47"/>
      <c r="J29" s="48">
        <f>PLANEJADOR!$H$15</f>
        <v>4.9736842105263159</v>
      </c>
      <c r="K29" s="48">
        <f t="shared" si="1"/>
        <v>0</v>
      </c>
      <c r="L29" s="49">
        <f>PLANEJADOR!$H$8</f>
        <v>8.9999999999999993E-3</v>
      </c>
      <c r="M29" s="49"/>
      <c r="N29" s="35">
        <f>PLANEJADOR!$H$6</f>
        <v>0.38</v>
      </c>
      <c r="O29" s="35">
        <f>IFERROR(C30/E29,0)</f>
        <v>0</v>
      </c>
      <c r="P29" s="48"/>
    </row>
    <row r="30" spans="1:16" ht="15.75" customHeight="1" x14ac:dyDescent="0.15">
      <c r="A30" s="44">
        <v>45197</v>
      </c>
      <c r="B30" s="45" t="str">
        <f t="shared" si="0"/>
        <v>Thursday</v>
      </c>
      <c r="C30" s="35">
        <f>PLANEJADOR!$H$21</f>
        <v>110</v>
      </c>
      <c r="D30" s="34">
        <f>PLANEJADOR!$H$22</f>
        <v>289.47368421052636</v>
      </c>
      <c r="E30" s="51"/>
      <c r="F30" s="35">
        <f>PLANEJADOR!$H$24</f>
        <v>547.1052631578948</v>
      </c>
      <c r="G30" s="47"/>
      <c r="H30" s="35">
        <f>PLANEJADOR!$H$7</f>
        <v>210</v>
      </c>
      <c r="I30" s="47"/>
      <c r="J30" s="48">
        <f>PLANEJADOR!$H$15</f>
        <v>4.9736842105263159</v>
      </c>
      <c r="K30" s="48">
        <f t="shared" si="1"/>
        <v>0</v>
      </c>
      <c r="L30" s="49">
        <f>PLANEJADOR!$H$8</f>
        <v>8.9999999999999993E-3</v>
      </c>
      <c r="M30" s="50"/>
      <c r="N30" s="35">
        <f>PLANEJADOR!$H$6</f>
        <v>0.38</v>
      </c>
      <c r="O30" s="35">
        <f t="shared" ref="O30:O32" si="4">IFERROR(C30/E30,0)</f>
        <v>0</v>
      </c>
      <c r="P30" s="48"/>
    </row>
    <row r="31" spans="1:16" ht="15.75" customHeight="1" x14ac:dyDescent="0.15">
      <c r="A31" s="44">
        <v>45198</v>
      </c>
      <c r="B31" s="45" t="str">
        <f t="shared" si="0"/>
        <v>Friday</v>
      </c>
      <c r="C31" s="35">
        <f>PLANEJADOR!$H$21</f>
        <v>110</v>
      </c>
      <c r="D31" s="34">
        <f>PLANEJADOR!$H$22</f>
        <v>289.47368421052636</v>
      </c>
      <c r="E31" s="51"/>
      <c r="F31" s="35">
        <f>PLANEJADOR!$H$24</f>
        <v>547.1052631578948</v>
      </c>
      <c r="G31" s="47"/>
      <c r="H31" s="35">
        <f>PLANEJADOR!$H$7</f>
        <v>210</v>
      </c>
      <c r="I31" s="47"/>
      <c r="J31" s="48">
        <f>PLANEJADOR!$H$15</f>
        <v>4.9736842105263159</v>
      </c>
      <c r="K31" s="48">
        <f t="shared" si="1"/>
        <v>0</v>
      </c>
      <c r="L31" s="49">
        <f>PLANEJADOR!$H$8</f>
        <v>8.9999999999999993E-3</v>
      </c>
      <c r="M31" s="49"/>
      <c r="N31" s="35">
        <f>PLANEJADOR!$H$6</f>
        <v>0.38</v>
      </c>
      <c r="O31" s="35">
        <f t="shared" si="4"/>
        <v>0</v>
      </c>
      <c r="P31" s="48"/>
    </row>
    <row r="32" spans="1:16" ht="15.75" customHeight="1" x14ac:dyDescent="0.15">
      <c r="A32" s="44">
        <v>45199</v>
      </c>
      <c r="B32" s="45" t="str">
        <f t="shared" si="0"/>
        <v>Saturday</v>
      </c>
      <c r="C32" s="35">
        <f>PLANEJADOR!$H$21</f>
        <v>110</v>
      </c>
      <c r="D32" s="34">
        <f>PLANEJADOR!$H$22</f>
        <v>289.47368421052636</v>
      </c>
      <c r="E32" s="46"/>
      <c r="F32" s="35">
        <f>PLANEJADOR!$H$24</f>
        <v>547.1052631578948</v>
      </c>
      <c r="G32" s="47"/>
      <c r="H32" s="35">
        <f>PLANEJADOR!$H$7</f>
        <v>210</v>
      </c>
      <c r="I32" s="47"/>
      <c r="J32" s="48">
        <f>PLANEJADOR!$H$15</f>
        <v>4.9736842105263159</v>
      </c>
      <c r="K32" s="48">
        <f t="shared" si="1"/>
        <v>0</v>
      </c>
      <c r="L32" s="49">
        <f>PLANEJADOR!$H$8</f>
        <v>8.9999999999999993E-3</v>
      </c>
      <c r="M32" s="49"/>
      <c r="N32" s="35">
        <f>PLANEJADOR!$H$6</f>
        <v>0.38</v>
      </c>
      <c r="O32" s="35">
        <f t="shared" si="4"/>
        <v>0</v>
      </c>
      <c r="P32" s="48"/>
    </row>
    <row r="33" spans="1:16" ht="15.75" customHeight="1" x14ac:dyDescent="0.15">
      <c r="C33" s="2"/>
      <c r="D33" s="34"/>
      <c r="E33" s="34"/>
      <c r="F33" s="2"/>
      <c r="G33" s="2"/>
      <c r="H33" s="35"/>
      <c r="N33" s="2"/>
      <c r="O33" s="2"/>
    </row>
    <row r="34" spans="1:16" ht="15.75" customHeight="1" x14ac:dyDescent="0.15">
      <c r="A34" s="52" t="s">
        <v>53</v>
      </c>
      <c r="B34" s="45"/>
      <c r="C34" s="53">
        <f>SUM(C3:C32)</f>
        <v>3300</v>
      </c>
      <c r="D34" s="54">
        <f>SUM(D3:D32)</f>
        <v>8684.2105263157937</v>
      </c>
      <c r="E34" s="54">
        <f>SUM(E3:E32)</f>
        <v>1110</v>
      </c>
      <c r="F34" s="53">
        <f>SUM(F3:F32)</f>
        <v>16413.157894736847</v>
      </c>
      <c r="G34" s="53">
        <f>SUM(G3:G32)</f>
        <v>4680</v>
      </c>
      <c r="H34" s="53">
        <f>AVERAGE(H3:H32)</f>
        <v>210</v>
      </c>
      <c r="I34" s="53">
        <f>AVERAGE(I3:I32)</f>
        <v>270</v>
      </c>
      <c r="J34" s="55">
        <f>AVERAGE(J3:J32)</f>
        <v>4.9736842105263177</v>
      </c>
      <c r="K34" s="55">
        <f>AVERAGE(K3:K32)</f>
        <v>1.4181818181818182</v>
      </c>
      <c r="L34" s="56">
        <f>AVERAGE(L3:L32)</f>
        <v>9.0000000000000028E-3</v>
      </c>
      <c r="M34" s="56">
        <f>AVERAGE(M3:M32)</f>
        <v>1.5537679115265322E-2</v>
      </c>
      <c r="N34" s="53">
        <f>AVERAGE(N3:N32)</f>
        <v>0.38000000000000017</v>
      </c>
      <c r="O34" s="53">
        <f>AVERAGE(O3:O32)</f>
        <v>3.0026709401709404E-2</v>
      </c>
      <c r="P34" s="55">
        <f>SUM(P3:P32)</f>
        <v>17.346880131362891</v>
      </c>
    </row>
    <row r="35" spans="1:16" ht="15.75" customHeight="1" x14ac:dyDescent="0.15">
      <c r="C35" s="2"/>
      <c r="D35" s="54">
        <f>AVERAGE(D3:D32)</f>
        <v>289.47368421052647</v>
      </c>
      <c r="E35" s="54">
        <f>AVERAGE(E3:E32)</f>
        <v>370</v>
      </c>
      <c r="F35" s="2"/>
      <c r="G35" s="53">
        <f>AVERAGE(G3:G32)</f>
        <v>1560</v>
      </c>
      <c r="H35" s="35"/>
      <c r="N35" s="2"/>
      <c r="O35" s="2"/>
      <c r="P35" s="54">
        <f>AVERAGE(P3:P32)</f>
        <v>5.7822933771209639</v>
      </c>
    </row>
    <row r="36" spans="1:16" ht="15.75" customHeight="1" x14ac:dyDescent="0.15">
      <c r="C36" s="2"/>
      <c r="D36" s="34"/>
      <c r="E36" s="34"/>
      <c r="F36" s="2"/>
      <c r="G36" s="2"/>
      <c r="H36" s="35"/>
      <c r="N36" s="2"/>
      <c r="O36" s="2"/>
    </row>
    <row r="37" spans="1:16" ht="15.75" customHeight="1" x14ac:dyDescent="0.15">
      <c r="C37" s="2"/>
      <c r="D37" s="34"/>
      <c r="E37" s="34"/>
      <c r="F37" s="2"/>
      <c r="G37" s="2"/>
      <c r="H37" s="35"/>
      <c r="N37" s="2"/>
      <c r="O37" s="2"/>
    </row>
    <row r="38" spans="1:16" ht="15.75" customHeight="1" x14ac:dyDescent="0.15">
      <c r="C38" s="2"/>
      <c r="D38" s="34"/>
      <c r="E38" s="34"/>
      <c r="F38" s="2"/>
      <c r="G38" s="2"/>
      <c r="H38" s="35"/>
      <c r="N38" s="2"/>
      <c r="O38" s="2"/>
    </row>
    <row r="39" spans="1:16" ht="15.75" customHeight="1" x14ac:dyDescent="0.15">
      <c r="C39" s="2"/>
      <c r="D39" s="34"/>
      <c r="E39" s="34"/>
      <c r="F39" s="2"/>
      <c r="G39" s="2"/>
      <c r="H39" s="35"/>
      <c r="N39" s="2"/>
      <c r="O39" s="2"/>
    </row>
    <row r="40" spans="1:16" ht="15.75" customHeight="1" x14ac:dyDescent="0.15">
      <c r="C40" s="2"/>
      <c r="D40" s="34"/>
      <c r="E40" s="34"/>
      <c r="F40" s="2"/>
      <c r="G40" s="2"/>
      <c r="H40" s="35"/>
      <c r="N40" s="2"/>
      <c r="O40" s="2"/>
    </row>
    <row r="41" spans="1:16" ht="15.75" customHeight="1" x14ac:dyDescent="0.15">
      <c r="C41" s="2"/>
      <c r="D41" s="34"/>
      <c r="E41" s="34"/>
      <c r="F41" s="2"/>
      <c r="G41" s="2"/>
      <c r="H41" s="35"/>
      <c r="N41" s="2"/>
      <c r="O41" s="2"/>
    </row>
    <row r="42" spans="1:16" ht="15.75" customHeight="1" x14ac:dyDescent="0.15">
      <c r="C42" s="2"/>
      <c r="D42" s="34"/>
      <c r="E42" s="34"/>
      <c r="F42" s="2"/>
      <c r="G42" s="2"/>
      <c r="H42" s="35"/>
      <c r="N42" s="2"/>
      <c r="O42" s="2"/>
    </row>
    <row r="43" spans="1:16" ht="15.75" customHeight="1" x14ac:dyDescent="0.15">
      <c r="C43" s="2"/>
      <c r="D43" s="34"/>
      <c r="E43" s="34"/>
      <c r="F43" s="2"/>
      <c r="G43" s="2"/>
      <c r="H43" s="35"/>
      <c r="N43" s="2"/>
      <c r="O43" s="2"/>
    </row>
    <row r="44" spans="1:16" ht="15.75" customHeight="1" x14ac:dyDescent="0.15">
      <c r="C44" s="2"/>
      <c r="D44" s="34"/>
      <c r="E44" s="34"/>
      <c r="F44" s="2"/>
      <c r="G44" s="2"/>
      <c r="H44" s="35"/>
      <c r="N44" s="2"/>
      <c r="O44" s="2"/>
    </row>
    <row r="45" spans="1:16" ht="15.75" customHeight="1" x14ac:dyDescent="0.15">
      <c r="C45" s="2"/>
      <c r="D45" s="34"/>
      <c r="E45" s="34"/>
      <c r="F45" s="2"/>
      <c r="G45" s="2"/>
      <c r="H45" s="35"/>
      <c r="N45" s="2"/>
      <c r="O45" s="2"/>
    </row>
    <row r="46" spans="1:16" ht="15.75" customHeight="1" x14ac:dyDescent="0.15">
      <c r="C46" s="2"/>
      <c r="D46" s="34"/>
      <c r="E46" s="34"/>
      <c r="F46" s="2"/>
      <c r="G46" s="2"/>
      <c r="H46" s="35"/>
      <c r="N46" s="2"/>
      <c r="O46" s="2"/>
    </row>
    <row r="47" spans="1:16" ht="15.75" customHeight="1" x14ac:dyDescent="0.15">
      <c r="C47" s="2"/>
      <c r="D47" s="34"/>
      <c r="E47" s="34"/>
      <c r="F47" s="2"/>
      <c r="G47" s="2"/>
      <c r="H47" s="35"/>
      <c r="N47" s="2"/>
      <c r="O47" s="2"/>
    </row>
    <row r="48" spans="1:16" ht="15.75" customHeight="1" x14ac:dyDescent="0.15">
      <c r="C48" s="2"/>
      <c r="D48" s="34"/>
      <c r="E48" s="34"/>
      <c r="F48" s="2"/>
      <c r="G48" s="2"/>
      <c r="H48" s="35"/>
      <c r="N48" s="2"/>
      <c r="O48" s="2"/>
    </row>
    <row r="49" spans="3:15" ht="15.75" customHeight="1" x14ac:dyDescent="0.15">
      <c r="C49" s="2"/>
      <c r="D49" s="34"/>
      <c r="E49" s="34"/>
      <c r="F49" s="2"/>
      <c r="G49" s="2"/>
      <c r="H49" s="35"/>
      <c r="N49" s="2"/>
      <c r="O49" s="2"/>
    </row>
    <row r="50" spans="3:15" ht="15.75" customHeight="1" x14ac:dyDescent="0.15">
      <c r="C50" s="2"/>
      <c r="D50" s="34"/>
      <c r="E50" s="34"/>
      <c r="F50" s="2"/>
      <c r="G50" s="2"/>
      <c r="H50" s="35"/>
      <c r="N50" s="2"/>
      <c r="O50" s="2"/>
    </row>
    <row r="51" spans="3:15" ht="15.75" customHeight="1" x14ac:dyDescent="0.15">
      <c r="C51" s="2"/>
      <c r="D51" s="34"/>
      <c r="E51" s="34"/>
      <c r="F51" s="2"/>
      <c r="G51" s="2"/>
      <c r="H51" s="35"/>
      <c r="N51" s="2"/>
      <c r="O51" s="2"/>
    </row>
    <row r="52" spans="3:15" ht="15.75" customHeight="1" x14ac:dyDescent="0.15">
      <c r="C52" s="2"/>
      <c r="D52" s="34"/>
      <c r="E52" s="34"/>
      <c r="F52" s="2"/>
      <c r="G52" s="2"/>
      <c r="H52" s="35"/>
      <c r="N52" s="2"/>
      <c r="O52" s="2"/>
    </row>
    <row r="53" spans="3:15" ht="15.75" customHeight="1" x14ac:dyDescent="0.15">
      <c r="C53" s="2"/>
      <c r="D53" s="34"/>
      <c r="E53" s="34"/>
      <c r="F53" s="2"/>
      <c r="G53" s="2"/>
      <c r="H53" s="35"/>
      <c r="N53" s="2"/>
      <c r="O53" s="2"/>
    </row>
    <row r="54" spans="3:15" ht="15.75" customHeight="1" x14ac:dyDescent="0.15">
      <c r="C54" s="2"/>
      <c r="D54" s="34"/>
      <c r="E54" s="34"/>
      <c r="F54" s="2"/>
      <c r="G54" s="2"/>
      <c r="H54" s="35"/>
      <c r="N54" s="2"/>
      <c r="O54" s="2"/>
    </row>
    <row r="55" spans="3:15" ht="15.75" customHeight="1" x14ac:dyDescent="0.15">
      <c r="C55" s="2"/>
      <c r="D55" s="34"/>
      <c r="E55" s="34"/>
      <c r="F55" s="2"/>
      <c r="G55" s="2"/>
      <c r="H55" s="35"/>
      <c r="N55" s="2"/>
      <c r="O55" s="2"/>
    </row>
    <row r="56" spans="3:15" ht="15.75" customHeight="1" x14ac:dyDescent="0.15">
      <c r="C56" s="2"/>
      <c r="D56" s="34"/>
      <c r="E56" s="34"/>
      <c r="F56" s="2"/>
      <c r="G56" s="2"/>
      <c r="H56" s="35"/>
      <c r="N56" s="2"/>
      <c r="O56" s="2"/>
    </row>
    <row r="57" spans="3:15" ht="15.75" customHeight="1" x14ac:dyDescent="0.15">
      <c r="C57" s="2"/>
      <c r="D57" s="34"/>
      <c r="E57" s="34"/>
      <c r="F57" s="2"/>
      <c r="G57" s="2"/>
      <c r="H57" s="35"/>
      <c r="N57" s="2"/>
      <c r="O57" s="2"/>
    </row>
    <row r="58" spans="3:15" ht="15.75" customHeight="1" x14ac:dyDescent="0.15">
      <c r="C58" s="2"/>
      <c r="D58" s="34"/>
      <c r="E58" s="34"/>
      <c r="F58" s="2"/>
      <c r="G58" s="2"/>
      <c r="H58" s="35"/>
      <c r="N58" s="2"/>
      <c r="O58" s="2"/>
    </row>
    <row r="59" spans="3:15" ht="15.75" customHeight="1" x14ac:dyDescent="0.15">
      <c r="C59" s="2"/>
      <c r="D59" s="34"/>
      <c r="E59" s="34"/>
      <c r="F59" s="2"/>
      <c r="G59" s="2"/>
      <c r="H59" s="35"/>
      <c r="N59" s="2"/>
      <c r="O59" s="2"/>
    </row>
    <row r="60" spans="3:15" ht="15.75" customHeight="1" x14ac:dyDescent="0.15">
      <c r="C60" s="2"/>
      <c r="D60" s="34"/>
      <c r="E60" s="34"/>
      <c r="F60" s="2"/>
      <c r="G60" s="2"/>
      <c r="H60" s="35"/>
      <c r="N60" s="2"/>
      <c r="O60" s="2"/>
    </row>
    <row r="61" spans="3:15" ht="15.75" customHeight="1" x14ac:dyDescent="0.15">
      <c r="C61" s="2"/>
      <c r="D61" s="34"/>
      <c r="E61" s="34"/>
      <c r="F61" s="2"/>
      <c r="G61" s="2"/>
      <c r="H61" s="35"/>
      <c r="N61" s="2"/>
      <c r="O61" s="2"/>
    </row>
    <row r="62" spans="3:15" ht="15.75" customHeight="1" x14ac:dyDescent="0.15">
      <c r="C62" s="2"/>
      <c r="D62" s="34"/>
      <c r="E62" s="34"/>
      <c r="F62" s="2"/>
      <c r="G62" s="2"/>
      <c r="H62" s="35"/>
      <c r="N62" s="2"/>
      <c r="O62" s="2"/>
    </row>
    <row r="63" spans="3:15" ht="15.75" customHeight="1" x14ac:dyDescent="0.15">
      <c r="C63" s="2"/>
      <c r="D63" s="34"/>
      <c r="E63" s="34"/>
      <c r="F63" s="2"/>
      <c r="G63" s="2"/>
      <c r="H63" s="35"/>
      <c r="N63" s="2"/>
      <c r="O63" s="2"/>
    </row>
    <row r="64" spans="3:15" ht="15.75" customHeight="1" x14ac:dyDescent="0.15">
      <c r="C64" s="2"/>
      <c r="D64" s="34"/>
      <c r="E64" s="34"/>
      <c r="F64" s="2"/>
      <c r="G64" s="2"/>
      <c r="H64" s="35"/>
      <c r="N64" s="2"/>
      <c r="O64" s="2"/>
    </row>
    <row r="65" spans="3:15" ht="15.75" customHeight="1" x14ac:dyDescent="0.15">
      <c r="C65" s="2"/>
      <c r="D65" s="34"/>
      <c r="E65" s="34"/>
      <c r="F65" s="2"/>
      <c r="G65" s="2"/>
      <c r="H65" s="35"/>
      <c r="N65" s="2"/>
      <c r="O65" s="2"/>
    </row>
    <row r="66" spans="3:15" ht="15.75" customHeight="1" x14ac:dyDescent="0.15">
      <c r="C66" s="2"/>
      <c r="D66" s="34"/>
      <c r="E66" s="34"/>
      <c r="F66" s="2"/>
      <c r="G66" s="2"/>
      <c r="H66" s="35"/>
      <c r="N66" s="2"/>
      <c r="O66" s="2"/>
    </row>
    <row r="67" spans="3:15" ht="15.75" customHeight="1" x14ac:dyDescent="0.15">
      <c r="C67" s="2"/>
      <c r="D67" s="34"/>
      <c r="E67" s="34"/>
      <c r="F67" s="2"/>
      <c r="G67" s="2"/>
      <c r="H67" s="35"/>
      <c r="N67" s="2"/>
      <c r="O67" s="2"/>
    </row>
    <row r="68" spans="3:15" ht="15.75" customHeight="1" x14ac:dyDescent="0.15">
      <c r="C68" s="2"/>
      <c r="D68" s="34"/>
      <c r="E68" s="34"/>
      <c r="F68" s="2"/>
      <c r="G68" s="2"/>
      <c r="H68" s="35"/>
      <c r="N68" s="2"/>
      <c r="O68" s="2"/>
    </row>
    <row r="69" spans="3:15" ht="15.75" customHeight="1" x14ac:dyDescent="0.15">
      <c r="C69" s="2"/>
      <c r="D69" s="34"/>
      <c r="E69" s="34"/>
      <c r="F69" s="2"/>
      <c r="G69" s="2"/>
      <c r="H69" s="35"/>
      <c r="N69" s="2"/>
      <c r="O69" s="2"/>
    </row>
    <row r="70" spans="3:15" ht="15.75" customHeight="1" x14ac:dyDescent="0.15">
      <c r="C70" s="2"/>
      <c r="D70" s="34"/>
      <c r="E70" s="34"/>
      <c r="F70" s="2"/>
      <c r="G70" s="2"/>
      <c r="H70" s="35"/>
      <c r="N70" s="2"/>
      <c r="O70" s="2"/>
    </row>
    <row r="71" spans="3:15" ht="15.75" customHeight="1" x14ac:dyDescent="0.15">
      <c r="C71" s="2"/>
      <c r="D71" s="34"/>
      <c r="E71" s="34"/>
      <c r="F71" s="2"/>
      <c r="G71" s="2"/>
      <c r="H71" s="35"/>
      <c r="N71" s="2"/>
      <c r="O71" s="2"/>
    </row>
    <row r="72" spans="3:15" ht="15.75" customHeight="1" x14ac:dyDescent="0.15">
      <c r="C72" s="2"/>
      <c r="D72" s="34"/>
      <c r="E72" s="34"/>
      <c r="F72" s="2"/>
      <c r="G72" s="2"/>
      <c r="H72" s="35"/>
      <c r="N72" s="2"/>
      <c r="O72" s="2"/>
    </row>
    <row r="73" spans="3:15" ht="15.75" customHeight="1" x14ac:dyDescent="0.15">
      <c r="C73" s="2"/>
      <c r="D73" s="34"/>
      <c r="E73" s="34"/>
      <c r="F73" s="2"/>
      <c r="G73" s="2"/>
      <c r="H73" s="35"/>
      <c r="N73" s="2"/>
      <c r="O73" s="2"/>
    </row>
    <row r="74" spans="3:15" ht="15.75" customHeight="1" x14ac:dyDescent="0.15">
      <c r="C74" s="2"/>
      <c r="D74" s="34"/>
      <c r="E74" s="34"/>
      <c r="F74" s="2"/>
      <c r="G74" s="2"/>
      <c r="H74" s="35"/>
      <c r="N74" s="2"/>
      <c r="O74" s="2"/>
    </row>
    <row r="75" spans="3:15" ht="15.75" customHeight="1" x14ac:dyDescent="0.15">
      <c r="C75" s="2"/>
      <c r="D75" s="34"/>
      <c r="E75" s="34"/>
      <c r="F75" s="2"/>
      <c r="G75" s="2"/>
      <c r="H75" s="35"/>
      <c r="N75" s="2"/>
      <c r="O75" s="2"/>
    </row>
    <row r="76" spans="3:15" ht="15.75" customHeight="1" x14ac:dyDescent="0.15">
      <c r="C76" s="2"/>
      <c r="D76" s="34"/>
      <c r="E76" s="34"/>
      <c r="F76" s="2"/>
      <c r="G76" s="2"/>
      <c r="H76" s="35"/>
      <c r="N76" s="2"/>
      <c r="O76" s="2"/>
    </row>
    <row r="77" spans="3:15" ht="15.75" customHeight="1" x14ac:dyDescent="0.15">
      <c r="C77" s="2"/>
      <c r="D77" s="34"/>
      <c r="E77" s="34"/>
      <c r="F77" s="2"/>
      <c r="G77" s="2"/>
      <c r="H77" s="35"/>
      <c r="N77" s="2"/>
      <c r="O77" s="2"/>
    </row>
    <row r="78" spans="3:15" ht="15.75" customHeight="1" x14ac:dyDescent="0.15">
      <c r="C78" s="2"/>
      <c r="D78" s="34"/>
      <c r="E78" s="34"/>
      <c r="F78" s="2"/>
      <c r="G78" s="2"/>
      <c r="H78" s="35"/>
      <c r="N78" s="2"/>
      <c r="O78" s="2"/>
    </row>
    <row r="79" spans="3:15" ht="15.75" customHeight="1" x14ac:dyDescent="0.15">
      <c r="C79" s="2"/>
      <c r="D79" s="34"/>
      <c r="E79" s="34"/>
      <c r="F79" s="2"/>
      <c r="G79" s="2"/>
      <c r="H79" s="35"/>
      <c r="N79" s="2"/>
      <c r="O79" s="2"/>
    </row>
    <row r="80" spans="3:15" ht="15.75" customHeight="1" x14ac:dyDescent="0.15">
      <c r="C80" s="2"/>
      <c r="D80" s="34"/>
      <c r="E80" s="34"/>
      <c r="F80" s="2"/>
      <c r="G80" s="2"/>
      <c r="H80" s="35"/>
      <c r="N80" s="2"/>
      <c r="O80" s="2"/>
    </row>
    <row r="81" spans="3:15" ht="15.75" customHeight="1" x14ac:dyDescent="0.15">
      <c r="C81" s="2"/>
      <c r="D81" s="34"/>
      <c r="E81" s="34"/>
      <c r="F81" s="2"/>
      <c r="G81" s="2"/>
      <c r="H81" s="35"/>
      <c r="N81" s="2"/>
      <c r="O81" s="2"/>
    </row>
    <row r="82" spans="3:15" ht="15.75" customHeight="1" x14ac:dyDescent="0.15">
      <c r="C82" s="2"/>
      <c r="D82" s="34"/>
      <c r="E82" s="34"/>
      <c r="F82" s="2"/>
      <c r="G82" s="2"/>
      <c r="H82" s="35"/>
      <c r="N82" s="2"/>
      <c r="O82" s="2"/>
    </row>
    <row r="83" spans="3:15" ht="15.75" customHeight="1" x14ac:dyDescent="0.15">
      <c r="C83" s="2"/>
      <c r="D83" s="34"/>
      <c r="E83" s="34"/>
      <c r="F83" s="2"/>
      <c r="G83" s="2"/>
      <c r="H83" s="35"/>
      <c r="N83" s="2"/>
      <c r="O83" s="2"/>
    </row>
    <row r="84" spans="3:15" ht="15.75" customHeight="1" x14ac:dyDescent="0.15">
      <c r="C84" s="2"/>
      <c r="D84" s="34"/>
      <c r="E84" s="34"/>
      <c r="F84" s="2"/>
      <c r="G84" s="2"/>
      <c r="H84" s="35"/>
      <c r="N84" s="2"/>
      <c r="O84" s="2"/>
    </row>
    <row r="85" spans="3:15" ht="15.75" customHeight="1" x14ac:dyDescent="0.15">
      <c r="C85" s="2"/>
      <c r="D85" s="34"/>
      <c r="E85" s="34"/>
      <c r="F85" s="2"/>
      <c r="G85" s="2"/>
      <c r="H85" s="35"/>
      <c r="N85" s="2"/>
      <c r="O85" s="2"/>
    </row>
    <row r="86" spans="3:15" ht="15.75" customHeight="1" x14ac:dyDescent="0.15">
      <c r="C86" s="2"/>
      <c r="D86" s="34"/>
      <c r="E86" s="34"/>
      <c r="F86" s="2"/>
      <c r="G86" s="2"/>
      <c r="H86" s="35"/>
      <c r="N86" s="2"/>
      <c r="O86" s="2"/>
    </row>
    <row r="87" spans="3:15" ht="15.75" customHeight="1" x14ac:dyDescent="0.15">
      <c r="C87" s="2"/>
      <c r="D87" s="34"/>
      <c r="E87" s="34"/>
      <c r="F87" s="2"/>
      <c r="G87" s="2"/>
      <c r="H87" s="35"/>
      <c r="N87" s="2"/>
      <c r="O87" s="2"/>
    </row>
    <row r="88" spans="3:15" ht="15.75" customHeight="1" x14ac:dyDescent="0.15">
      <c r="C88" s="2"/>
      <c r="D88" s="34"/>
      <c r="E88" s="34"/>
      <c r="F88" s="2"/>
      <c r="G88" s="2"/>
      <c r="H88" s="35"/>
      <c r="N88" s="2"/>
      <c r="O88" s="2"/>
    </row>
    <row r="89" spans="3:15" ht="15.75" customHeight="1" x14ac:dyDescent="0.15">
      <c r="C89" s="2"/>
      <c r="D89" s="34"/>
      <c r="E89" s="34"/>
      <c r="F89" s="2"/>
      <c r="G89" s="2"/>
      <c r="H89" s="35"/>
      <c r="N89" s="2"/>
      <c r="O89" s="2"/>
    </row>
    <row r="90" spans="3:15" ht="15.75" customHeight="1" x14ac:dyDescent="0.15">
      <c r="C90" s="2"/>
      <c r="D90" s="34"/>
      <c r="E90" s="34"/>
      <c r="F90" s="2"/>
      <c r="G90" s="2"/>
      <c r="H90" s="35"/>
      <c r="N90" s="2"/>
      <c r="O90" s="2"/>
    </row>
    <row r="91" spans="3:15" ht="15.75" customHeight="1" x14ac:dyDescent="0.15">
      <c r="C91" s="2"/>
      <c r="D91" s="34"/>
      <c r="E91" s="34"/>
      <c r="F91" s="2"/>
      <c r="G91" s="2"/>
      <c r="H91" s="35"/>
      <c r="N91" s="2"/>
      <c r="O91" s="2"/>
    </row>
    <row r="92" spans="3:15" ht="15.75" customHeight="1" x14ac:dyDescent="0.15">
      <c r="C92" s="2"/>
      <c r="D92" s="34"/>
      <c r="E92" s="34"/>
      <c r="F92" s="2"/>
      <c r="G92" s="2"/>
      <c r="H92" s="35"/>
      <c r="N92" s="2"/>
      <c r="O92" s="2"/>
    </row>
    <row r="93" spans="3:15" ht="15.75" customHeight="1" x14ac:dyDescent="0.15">
      <c r="C93" s="2"/>
      <c r="D93" s="34"/>
      <c r="E93" s="34"/>
      <c r="F93" s="2"/>
      <c r="G93" s="2"/>
      <c r="H93" s="35"/>
      <c r="N93" s="2"/>
      <c r="O93" s="2"/>
    </row>
    <row r="94" spans="3:15" ht="15.75" customHeight="1" x14ac:dyDescent="0.15">
      <c r="C94" s="2"/>
      <c r="D94" s="34"/>
      <c r="E94" s="34"/>
      <c r="F94" s="2"/>
      <c r="G94" s="2"/>
      <c r="H94" s="35"/>
      <c r="N94" s="2"/>
      <c r="O94" s="2"/>
    </row>
    <row r="95" spans="3:15" ht="15.75" customHeight="1" x14ac:dyDescent="0.15">
      <c r="C95" s="2"/>
      <c r="D95" s="34"/>
      <c r="E95" s="34"/>
      <c r="F95" s="2"/>
      <c r="G95" s="2"/>
      <c r="H95" s="35"/>
      <c r="N95" s="2"/>
      <c r="O95" s="2"/>
    </row>
    <row r="96" spans="3:15" ht="15.75" customHeight="1" x14ac:dyDescent="0.15">
      <c r="C96" s="2"/>
      <c r="D96" s="34"/>
      <c r="E96" s="34"/>
      <c r="F96" s="2"/>
      <c r="G96" s="2"/>
      <c r="H96" s="35"/>
      <c r="N96" s="2"/>
      <c r="O96" s="2"/>
    </row>
    <row r="97" spans="3:15" ht="15.75" customHeight="1" x14ac:dyDescent="0.15">
      <c r="C97" s="2"/>
      <c r="D97" s="34"/>
      <c r="E97" s="34"/>
      <c r="F97" s="2"/>
      <c r="G97" s="2"/>
      <c r="H97" s="35"/>
      <c r="N97" s="2"/>
      <c r="O97" s="2"/>
    </row>
    <row r="98" spans="3:15" ht="15.75" customHeight="1" x14ac:dyDescent="0.15">
      <c r="C98" s="2"/>
      <c r="D98" s="34"/>
      <c r="E98" s="34"/>
      <c r="F98" s="2"/>
      <c r="G98" s="2"/>
      <c r="H98" s="35"/>
      <c r="N98" s="2"/>
      <c r="O98" s="2"/>
    </row>
    <row r="99" spans="3:15" ht="15.75" customHeight="1" x14ac:dyDescent="0.15">
      <c r="C99" s="2"/>
      <c r="D99" s="34"/>
      <c r="E99" s="34"/>
      <c r="F99" s="2"/>
      <c r="G99" s="2"/>
      <c r="H99" s="35"/>
      <c r="N99" s="2"/>
      <c r="O99" s="2"/>
    </row>
    <row r="100" spans="3:15" ht="15.75" customHeight="1" x14ac:dyDescent="0.15">
      <c r="C100" s="2"/>
      <c r="D100" s="34"/>
      <c r="E100" s="34"/>
      <c r="F100" s="2"/>
      <c r="G100" s="2"/>
      <c r="H100" s="35"/>
      <c r="N100" s="2"/>
      <c r="O100" s="2"/>
    </row>
    <row r="101" spans="3:15" ht="15.75" customHeight="1" x14ac:dyDescent="0.15">
      <c r="C101" s="2"/>
      <c r="D101" s="34"/>
      <c r="E101" s="34"/>
      <c r="F101" s="2"/>
      <c r="G101" s="2"/>
      <c r="H101" s="35"/>
      <c r="N101" s="2"/>
      <c r="O101" s="2"/>
    </row>
    <row r="102" spans="3:15" ht="15.75" customHeight="1" x14ac:dyDescent="0.15">
      <c r="C102" s="2"/>
      <c r="D102" s="34"/>
      <c r="E102" s="34"/>
      <c r="F102" s="2"/>
      <c r="G102" s="2"/>
      <c r="H102" s="35"/>
      <c r="N102" s="2"/>
      <c r="O102" s="2"/>
    </row>
    <row r="103" spans="3:15" ht="15.75" customHeight="1" x14ac:dyDescent="0.15">
      <c r="C103" s="2"/>
      <c r="D103" s="34"/>
      <c r="E103" s="34"/>
      <c r="F103" s="2"/>
      <c r="G103" s="2"/>
      <c r="H103" s="35"/>
      <c r="N103" s="2"/>
      <c r="O103" s="2"/>
    </row>
    <row r="104" spans="3:15" ht="15.75" customHeight="1" x14ac:dyDescent="0.15">
      <c r="C104" s="2"/>
      <c r="D104" s="34"/>
      <c r="E104" s="34"/>
      <c r="F104" s="2"/>
      <c r="G104" s="2"/>
      <c r="H104" s="35"/>
      <c r="N104" s="2"/>
      <c r="O104" s="2"/>
    </row>
    <row r="105" spans="3:15" ht="15.75" customHeight="1" x14ac:dyDescent="0.15">
      <c r="C105" s="2"/>
      <c r="D105" s="34"/>
      <c r="E105" s="34"/>
      <c r="F105" s="2"/>
      <c r="G105" s="2"/>
      <c r="H105" s="35"/>
      <c r="N105" s="2"/>
      <c r="O105" s="2"/>
    </row>
    <row r="106" spans="3:15" ht="15.75" customHeight="1" x14ac:dyDescent="0.15">
      <c r="C106" s="2"/>
      <c r="D106" s="34"/>
      <c r="E106" s="34"/>
      <c r="F106" s="2"/>
      <c r="G106" s="2"/>
      <c r="H106" s="35"/>
      <c r="N106" s="2"/>
      <c r="O106" s="2"/>
    </row>
    <row r="107" spans="3:15" ht="15.75" customHeight="1" x14ac:dyDescent="0.15">
      <c r="C107" s="2"/>
      <c r="D107" s="34"/>
      <c r="E107" s="34"/>
      <c r="F107" s="2"/>
      <c r="G107" s="2"/>
      <c r="H107" s="35"/>
      <c r="N107" s="2"/>
      <c r="O107" s="2"/>
    </row>
    <row r="108" spans="3:15" ht="15.75" customHeight="1" x14ac:dyDescent="0.15">
      <c r="C108" s="2"/>
      <c r="D108" s="34"/>
      <c r="E108" s="34"/>
      <c r="F108" s="2"/>
      <c r="G108" s="2"/>
      <c r="H108" s="35"/>
      <c r="N108" s="2"/>
      <c r="O108" s="2"/>
    </row>
    <row r="109" spans="3:15" ht="15.75" customHeight="1" x14ac:dyDescent="0.15">
      <c r="C109" s="2"/>
      <c r="D109" s="34"/>
      <c r="E109" s="34"/>
      <c r="F109" s="2"/>
      <c r="G109" s="2"/>
      <c r="H109" s="35"/>
      <c r="N109" s="2"/>
      <c r="O109" s="2"/>
    </row>
    <row r="110" spans="3:15" ht="15.75" customHeight="1" x14ac:dyDescent="0.15">
      <c r="C110" s="2"/>
      <c r="D110" s="34"/>
      <c r="E110" s="34"/>
      <c r="F110" s="2"/>
      <c r="G110" s="2"/>
      <c r="H110" s="35"/>
      <c r="N110" s="2"/>
      <c r="O110" s="2"/>
    </row>
    <row r="111" spans="3:15" ht="15.75" customHeight="1" x14ac:dyDescent="0.15">
      <c r="C111" s="2"/>
      <c r="D111" s="34"/>
      <c r="E111" s="34"/>
      <c r="F111" s="2"/>
      <c r="G111" s="2"/>
      <c r="H111" s="35"/>
      <c r="N111" s="2"/>
      <c r="O111" s="2"/>
    </row>
    <row r="112" spans="3:15" ht="15.75" customHeight="1" x14ac:dyDescent="0.15">
      <c r="C112" s="2"/>
      <c r="D112" s="34"/>
      <c r="E112" s="34"/>
      <c r="F112" s="2"/>
      <c r="G112" s="2"/>
      <c r="H112" s="35"/>
      <c r="N112" s="2"/>
      <c r="O112" s="2"/>
    </row>
    <row r="113" spans="3:15" ht="15.75" customHeight="1" x14ac:dyDescent="0.15">
      <c r="C113" s="2"/>
      <c r="D113" s="34"/>
      <c r="E113" s="34"/>
      <c r="F113" s="2"/>
      <c r="G113" s="2"/>
      <c r="H113" s="35"/>
      <c r="N113" s="2"/>
      <c r="O113" s="2"/>
    </row>
    <row r="114" spans="3:15" ht="15.75" customHeight="1" x14ac:dyDescent="0.15">
      <c r="C114" s="2"/>
      <c r="D114" s="34"/>
      <c r="E114" s="34"/>
      <c r="F114" s="2"/>
      <c r="G114" s="2"/>
      <c r="H114" s="35"/>
      <c r="N114" s="2"/>
      <c r="O114" s="2"/>
    </row>
    <row r="115" spans="3:15" ht="15.75" customHeight="1" x14ac:dyDescent="0.15">
      <c r="C115" s="2"/>
      <c r="D115" s="34"/>
      <c r="E115" s="34"/>
      <c r="F115" s="2"/>
      <c r="G115" s="2"/>
      <c r="H115" s="35"/>
      <c r="N115" s="2"/>
      <c r="O115" s="2"/>
    </row>
    <row r="116" spans="3:15" ht="15.75" customHeight="1" x14ac:dyDescent="0.15">
      <c r="C116" s="2"/>
      <c r="D116" s="34"/>
      <c r="E116" s="34"/>
      <c r="F116" s="2"/>
      <c r="G116" s="2"/>
      <c r="H116" s="35"/>
      <c r="N116" s="2"/>
      <c r="O116" s="2"/>
    </row>
    <row r="117" spans="3:15" ht="15.75" customHeight="1" x14ac:dyDescent="0.15">
      <c r="C117" s="2"/>
      <c r="D117" s="34"/>
      <c r="E117" s="34"/>
      <c r="F117" s="2"/>
      <c r="G117" s="2"/>
      <c r="H117" s="35"/>
      <c r="N117" s="2"/>
      <c r="O117" s="2"/>
    </row>
    <row r="118" spans="3:15" ht="15.75" customHeight="1" x14ac:dyDescent="0.15">
      <c r="C118" s="2"/>
      <c r="D118" s="34"/>
      <c r="E118" s="34"/>
      <c r="F118" s="2"/>
      <c r="G118" s="2"/>
      <c r="H118" s="35"/>
      <c r="N118" s="2"/>
      <c r="O118" s="2"/>
    </row>
    <row r="119" spans="3:15" ht="15.75" customHeight="1" x14ac:dyDescent="0.15">
      <c r="C119" s="2"/>
      <c r="D119" s="34"/>
      <c r="E119" s="34"/>
      <c r="F119" s="2"/>
      <c r="G119" s="2"/>
      <c r="H119" s="35"/>
      <c r="N119" s="2"/>
      <c r="O119" s="2"/>
    </row>
    <row r="120" spans="3:15" ht="15.75" customHeight="1" x14ac:dyDescent="0.15">
      <c r="C120" s="2"/>
      <c r="D120" s="34"/>
      <c r="E120" s="34"/>
      <c r="F120" s="2"/>
      <c r="G120" s="2"/>
      <c r="H120" s="35"/>
      <c r="N120" s="2"/>
      <c r="O120" s="2"/>
    </row>
    <row r="121" spans="3:15" ht="15.75" customHeight="1" x14ac:dyDescent="0.15">
      <c r="C121" s="2"/>
      <c r="D121" s="34"/>
      <c r="E121" s="34"/>
      <c r="F121" s="2"/>
      <c r="G121" s="2"/>
      <c r="H121" s="35"/>
      <c r="N121" s="2"/>
      <c r="O121" s="2"/>
    </row>
    <row r="122" spans="3:15" ht="15.75" customHeight="1" x14ac:dyDescent="0.15">
      <c r="C122" s="2"/>
      <c r="D122" s="34"/>
      <c r="E122" s="34"/>
      <c r="F122" s="2"/>
      <c r="G122" s="2"/>
      <c r="H122" s="35"/>
      <c r="N122" s="2"/>
      <c r="O122" s="2"/>
    </row>
    <row r="123" spans="3:15" ht="15.75" customHeight="1" x14ac:dyDescent="0.15">
      <c r="C123" s="2"/>
      <c r="D123" s="34"/>
      <c r="E123" s="34"/>
      <c r="F123" s="2"/>
      <c r="G123" s="2"/>
      <c r="H123" s="35"/>
      <c r="N123" s="2"/>
      <c r="O123" s="2"/>
    </row>
    <row r="124" spans="3:15" ht="15.75" customHeight="1" x14ac:dyDescent="0.15">
      <c r="C124" s="2"/>
      <c r="D124" s="34"/>
      <c r="E124" s="34"/>
      <c r="F124" s="2"/>
      <c r="G124" s="2"/>
      <c r="H124" s="35"/>
      <c r="N124" s="2"/>
      <c r="O124" s="2"/>
    </row>
    <row r="125" spans="3:15" ht="15.75" customHeight="1" x14ac:dyDescent="0.15">
      <c r="C125" s="2"/>
      <c r="D125" s="34"/>
      <c r="E125" s="34"/>
      <c r="F125" s="2"/>
      <c r="G125" s="2"/>
      <c r="H125" s="35"/>
      <c r="N125" s="2"/>
      <c r="O125" s="2"/>
    </row>
    <row r="126" spans="3:15" ht="15.75" customHeight="1" x14ac:dyDescent="0.15">
      <c r="C126" s="2"/>
      <c r="D126" s="34"/>
      <c r="E126" s="34"/>
      <c r="F126" s="2"/>
      <c r="G126" s="2"/>
      <c r="H126" s="35"/>
      <c r="N126" s="2"/>
      <c r="O126" s="2"/>
    </row>
    <row r="127" spans="3:15" ht="15.75" customHeight="1" x14ac:dyDescent="0.15">
      <c r="C127" s="2"/>
      <c r="D127" s="34"/>
      <c r="E127" s="34"/>
      <c r="F127" s="2"/>
      <c r="G127" s="2"/>
      <c r="H127" s="35"/>
      <c r="N127" s="2"/>
      <c r="O127" s="2"/>
    </row>
    <row r="128" spans="3:15" ht="15.75" customHeight="1" x14ac:dyDescent="0.15">
      <c r="C128" s="2"/>
      <c r="D128" s="34"/>
      <c r="E128" s="34"/>
      <c r="F128" s="2"/>
      <c r="G128" s="2"/>
      <c r="H128" s="35"/>
      <c r="N128" s="2"/>
      <c r="O128" s="2"/>
    </row>
    <row r="129" spans="3:15" ht="15.75" customHeight="1" x14ac:dyDescent="0.15">
      <c r="C129" s="2"/>
      <c r="D129" s="34"/>
      <c r="E129" s="34"/>
      <c r="F129" s="2"/>
      <c r="G129" s="2"/>
      <c r="H129" s="35"/>
      <c r="N129" s="2"/>
      <c r="O129" s="2"/>
    </row>
    <row r="130" spans="3:15" ht="15.75" customHeight="1" x14ac:dyDescent="0.15">
      <c r="C130" s="2"/>
      <c r="D130" s="34"/>
      <c r="E130" s="34"/>
      <c r="F130" s="2"/>
      <c r="G130" s="2"/>
      <c r="H130" s="35"/>
      <c r="N130" s="2"/>
      <c r="O130" s="2"/>
    </row>
    <row r="131" spans="3:15" ht="15.75" customHeight="1" x14ac:dyDescent="0.15">
      <c r="C131" s="2"/>
      <c r="D131" s="34"/>
      <c r="E131" s="34"/>
      <c r="F131" s="2"/>
      <c r="G131" s="2"/>
      <c r="H131" s="35"/>
      <c r="N131" s="2"/>
      <c r="O131" s="2"/>
    </row>
    <row r="132" spans="3:15" ht="15.75" customHeight="1" x14ac:dyDescent="0.15">
      <c r="C132" s="2"/>
      <c r="D132" s="34"/>
      <c r="E132" s="34"/>
      <c r="F132" s="2"/>
      <c r="G132" s="2"/>
      <c r="H132" s="35"/>
      <c r="N132" s="2"/>
      <c r="O132" s="2"/>
    </row>
    <row r="133" spans="3:15" ht="15.75" customHeight="1" x14ac:dyDescent="0.15">
      <c r="C133" s="2"/>
      <c r="D133" s="34"/>
      <c r="E133" s="34"/>
      <c r="F133" s="2"/>
      <c r="G133" s="2"/>
      <c r="H133" s="35"/>
      <c r="N133" s="2"/>
      <c r="O133" s="2"/>
    </row>
    <row r="134" spans="3:15" ht="15.75" customHeight="1" x14ac:dyDescent="0.15">
      <c r="C134" s="2"/>
      <c r="D134" s="34"/>
      <c r="E134" s="34"/>
      <c r="F134" s="2"/>
      <c r="G134" s="2"/>
      <c r="H134" s="35"/>
      <c r="N134" s="2"/>
      <c r="O134" s="2"/>
    </row>
    <row r="135" spans="3:15" ht="15.75" customHeight="1" x14ac:dyDescent="0.15">
      <c r="C135" s="2"/>
      <c r="D135" s="34"/>
      <c r="E135" s="34"/>
      <c r="F135" s="2"/>
      <c r="G135" s="2"/>
      <c r="H135" s="35"/>
      <c r="N135" s="2"/>
      <c r="O135" s="2"/>
    </row>
    <row r="136" spans="3:15" ht="15.75" customHeight="1" x14ac:dyDescent="0.15">
      <c r="C136" s="2"/>
      <c r="D136" s="34"/>
      <c r="E136" s="34"/>
      <c r="F136" s="2"/>
      <c r="G136" s="2"/>
      <c r="H136" s="35"/>
      <c r="N136" s="2"/>
      <c r="O136" s="2"/>
    </row>
    <row r="137" spans="3:15" ht="15.75" customHeight="1" x14ac:dyDescent="0.15">
      <c r="C137" s="2"/>
      <c r="D137" s="34"/>
      <c r="E137" s="34"/>
      <c r="F137" s="2"/>
      <c r="G137" s="2"/>
      <c r="H137" s="35"/>
      <c r="N137" s="2"/>
      <c r="O137" s="2"/>
    </row>
    <row r="138" spans="3:15" ht="15.75" customHeight="1" x14ac:dyDescent="0.15">
      <c r="C138" s="2"/>
      <c r="D138" s="34"/>
      <c r="E138" s="34"/>
      <c r="F138" s="2"/>
      <c r="G138" s="2"/>
      <c r="H138" s="35"/>
      <c r="N138" s="2"/>
      <c r="O138" s="2"/>
    </row>
    <row r="139" spans="3:15" ht="15.75" customHeight="1" x14ac:dyDescent="0.15">
      <c r="C139" s="2"/>
      <c r="D139" s="34"/>
      <c r="E139" s="34"/>
      <c r="F139" s="2"/>
      <c r="G139" s="2"/>
      <c r="H139" s="35"/>
      <c r="N139" s="2"/>
      <c r="O139" s="2"/>
    </row>
    <row r="140" spans="3:15" ht="15.75" customHeight="1" x14ac:dyDescent="0.15">
      <c r="C140" s="2"/>
      <c r="D140" s="34"/>
      <c r="E140" s="34"/>
      <c r="F140" s="2"/>
      <c r="G140" s="2"/>
      <c r="H140" s="35"/>
      <c r="N140" s="2"/>
      <c r="O140" s="2"/>
    </row>
    <row r="141" spans="3:15" ht="15.75" customHeight="1" x14ac:dyDescent="0.15">
      <c r="C141" s="2"/>
      <c r="D141" s="34"/>
      <c r="E141" s="34"/>
      <c r="F141" s="2"/>
      <c r="G141" s="2"/>
      <c r="H141" s="35"/>
      <c r="N141" s="2"/>
      <c r="O141" s="2"/>
    </row>
    <row r="142" spans="3:15" ht="15.75" customHeight="1" x14ac:dyDescent="0.15">
      <c r="C142" s="2"/>
      <c r="D142" s="34"/>
      <c r="E142" s="34"/>
      <c r="F142" s="2"/>
      <c r="G142" s="2"/>
      <c r="H142" s="35"/>
      <c r="N142" s="2"/>
      <c r="O142" s="2"/>
    </row>
    <row r="143" spans="3:15" ht="15.75" customHeight="1" x14ac:dyDescent="0.15">
      <c r="C143" s="2"/>
      <c r="D143" s="34"/>
      <c r="E143" s="34"/>
      <c r="F143" s="2"/>
      <c r="G143" s="2"/>
      <c r="H143" s="35"/>
      <c r="N143" s="2"/>
      <c r="O143" s="2"/>
    </row>
    <row r="144" spans="3:15" ht="15.75" customHeight="1" x14ac:dyDescent="0.15">
      <c r="C144" s="2"/>
      <c r="D144" s="34"/>
      <c r="E144" s="34"/>
      <c r="F144" s="2"/>
      <c r="G144" s="2"/>
      <c r="H144" s="35"/>
      <c r="N144" s="2"/>
      <c r="O144" s="2"/>
    </row>
    <row r="145" spans="3:15" ht="15.75" customHeight="1" x14ac:dyDescent="0.15">
      <c r="C145" s="2"/>
      <c r="D145" s="34"/>
      <c r="E145" s="34"/>
      <c r="F145" s="2"/>
      <c r="G145" s="2"/>
      <c r="H145" s="35"/>
      <c r="N145" s="2"/>
      <c r="O145" s="2"/>
    </row>
    <row r="146" spans="3:15" ht="15.75" customHeight="1" x14ac:dyDescent="0.15">
      <c r="C146" s="2"/>
      <c r="D146" s="34"/>
      <c r="E146" s="34"/>
      <c r="F146" s="2"/>
      <c r="G146" s="2"/>
      <c r="H146" s="35"/>
      <c r="N146" s="2"/>
      <c r="O146" s="2"/>
    </row>
    <row r="147" spans="3:15" ht="15.75" customHeight="1" x14ac:dyDescent="0.15">
      <c r="C147" s="2"/>
      <c r="D147" s="34"/>
      <c r="E147" s="34"/>
      <c r="F147" s="2"/>
      <c r="G147" s="2"/>
      <c r="H147" s="35"/>
      <c r="N147" s="2"/>
      <c r="O147" s="2"/>
    </row>
    <row r="148" spans="3:15" ht="15.75" customHeight="1" x14ac:dyDescent="0.15">
      <c r="C148" s="2"/>
      <c r="D148" s="34"/>
      <c r="E148" s="34"/>
      <c r="F148" s="2"/>
      <c r="G148" s="2"/>
      <c r="H148" s="35"/>
      <c r="N148" s="2"/>
      <c r="O148" s="2"/>
    </row>
    <row r="149" spans="3:15" ht="15.75" customHeight="1" x14ac:dyDescent="0.15">
      <c r="C149" s="2"/>
      <c r="D149" s="34"/>
      <c r="E149" s="34"/>
      <c r="F149" s="2"/>
      <c r="G149" s="2"/>
      <c r="H149" s="35"/>
      <c r="N149" s="2"/>
      <c r="O149" s="2"/>
    </row>
    <row r="150" spans="3:15" ht="15.75" customHeight="1" x14ac:dyDescent="0.15">
      <c r="C150" s="2"/>
      <c r="D150" s="34"/>
      <c r="E150" s="34"/>
      <c r="F150" s="2"/>
      <c r="G150" s="2"/>
      <c r="H150" s="35"/>
      <c r="N150" s="2"/>
      <c r="O150" s="2"/>
    </row>
    <row r="151" spans="3:15" ht="15.75" customHeight="1" x14ac:dyDescent="0.15">
      <c r="C151" s="2"/>
      <c r="D151" s="34"/>
      <c r="E151" s="34"/>
      <c r="F151" s="2"/>
      <c r="G151" s="2"/>
      <c r="H151" s="35"/>
      <c r="N151" s="2"/>
      <c r="O151" s="2"/>
    </row>
    <row r="152" spans="3:15" ht="15.75" customHeight="1" x14ac:dyDescent="0.15">
      <c r="C152" s="2"/>
      <c r="D152" s="34"/>
      <c r="E152" s="34"/>
      <c r="F152" s="2"/>
      <c r="G152" s="2"/>
      <c r="H152" s="35"/>
      <c r="N152" s="2"/>
      <c r="O152" s="2"/>
    </row>
    <row r="153" spans="3:15" ht="15.75" customHeight="1" x14ac:dyDescent="0.15">
      <c r="C153" s="2"/>
      <c r="D153" s="34"/>
      <c r="E153" s="34"/>
      <c r="F153" s="2"/>
      <c r="G153" s="2"/>
      <c r="H153" s="35"/>
      <c r="N153" s="2"/>
      <c r="O153" s="2"/>
    </row>
    <row r="154" spans="3:15" ht="15.75" customHeight="1" x14ac:dyDescent="0.15">
      <c r="C154" s="2"/>
      <c r="D154" s="34"/>
      <c r="E154" s="34"/>
      <c r="F154" s="2"/>
      <c r="G154" s="2"/>
      <c r="H154" s="35"/>
      <c r="N154" s="2"/>
      <c r="O154" s="2"/>
    </row>
    <row r="155" spans="3:15" ht="15.75" customHeight="1" x14ac:dyDescent="0.15">
      <c r="C155" s="2"/>
      <c r="D155" s="34"/>
      <c r="E155" s="34"/>
      <c r="F155" s="2"/>
      <c r="G155" s="2"/>
      <c r="H155" s="35"/>
      <c r="N155" s="2"/>
      <c r="O155" s="2"/>
    </row>
    <row r="156" spans="3:15" ht="15.75" customHeight="1" x14ac:dyDescent="0.15">
      <c r="C156" s="2"/>
      <c r="D156" s="34"/>
      <c r="E156" s="34"/>
      <c r="F156" s="2"/>
      <c r="G156" s="2"/>
      <c r="H156" s="35"/>
      <c r="N156" s="2"/>
      <c r="O156" s="2"/>
    </row>
    <row r="157" spans="3:15" ht="15.75" customHeight="1" x14ac:dyDescent="0.15">
      <c r="C157" s="2"/>
      <c r="D157" s="34"/>
      <c r="E157" s="34"/>
      <c r="F157" s="2"/>
      <c r="G157" s="2"/>
      <c r="H157" s="35"/>
      <c r="N157" s="2"/>
      <c r="O157" s="2"/>
    </row>
    <row r="158" spans="3:15" ht="15.75" customHeight="1" x14ac:dyDescent="0.15">
      <c r="C158" s="2"/>
      <c r="D158" s="34"/>
      <c r="E158" s="34"/>
      <c r="F158" s="2"/>
      <c r="G158" s="2"/>
      <c r="H158" s="35"/>
      <c r="N158" s="2"/>
      <c r="O158" s="2"/>
    </row>
    <row r="159" spans="3:15" ht="15.75" customHeight="1" x14ac:dyDescent="0.15">
      <c r="C159" s="2"/>
      <c r="D159" s="34"/>
      <c r="E159" s="34"/>
      <c r="F159" s="2"/>
      <c r="G159" s="2"/>
      <c r="H159" s="35"/>
      <c r="N159" s="2"/>
      <c r="O159" s="2"/>
    </row>
    <row r="160" spans="3:15" ht="15.75" customHeight="1" x14ac:dyDescent="0.15">
      <c r="C160" s="2"/>
      <c r="D160" s="34"/>
      <c r="E160" s="34"/>
      <c r="F160" s="2"/>
      <c r="G160" s="2"/>
      <c r="H160" s="35"/>
      <c r="N160" s="2"/>
      <c r="O160" s="2"/>
    </row>
    <row r="161" spans="3:15" ht="15.75" customHeight="1" x14ac:dyDescent="0.15">
      <c r="C161" s="2"/>
      <c r="D161" s="34"/>
      <c r="E161" s="34"/>
      <c r="F161" s="2"/>
      <c r="G161" s="2"/>
      <c r="H161" s="35"/>
      <c r="N161" s="2"/>
      <c r="O161" s="2"/>
    </row>
    <row r="162" spans="3:15" ht="15.75" customHeight="1" x14ac:dyDescent="0.15">
      <c r="C162" s="2"/>
      <c r="D162" s="34"/>
      <c r="E162" s="34"/>
      <c r="F162" s="2"/>
      <c r="G162" s="2"/>
      <c r="H162" s="35"/>
      <c r="N162" s="2"/>
      <c r="O162" s="2"/>
    </row>
    <row r="163" spans="3:15" ht="15.75" customHeight="1" x14ac:dyDescent="0.15">
      <c r="C163" s="2"/>
      <c r="D163" s="34"/>
      <c r="E163" s="34"/>
      <c r="F163" s="2"/>
      <c r="G163" s="2"/>
      <c r="H163" s="35"/>
      <c r="N163" s="2"/>
      <c r="O163" s="2"/>
    </row>
    <row r="164" spans="3:15" ht="15.75" customHeight="1" x14ac:dyDescent="0.15">
      <c r="C164" s="2"/>
      <c r="D164" s="34"/>
      <c r="E164" s="34"/>
      <c r="F164" s="2"/>
      <c r="G164" s="2"/>
      <c r="H164" s="35"/>
      <c r="N164" s="2"/>
      <c r="O164" s="2"/>
    </row>
    <row r="165" spans="3:15" ht="15.75" customHeight="1" x14ac:dyDescent="0.15">
      <c r="C165" s="2"/>
      <c r="D165" s="34"/>
      <c r="E165" s="34"/>
      <c r="F165" s="2"/>
      <c r="G165" s="2"/>
      <c r="H165" s="35"/>
      <c r="N165" s="2"/>
      <c r="O165" s="2"/>
    </row>
    <row r="166" spans="3:15" ht="15.75" customHeight="1" x14ac:dyDescent="0.15">
      <c r="C166" s="2"/>
      <c r="D166" s="34"/>
      <c r="E166" s="34"/>
      <c r="F166" s="2"/>
      <c r="G166" s="2"/>
      <c r="H166" s="35"/>
      <c r="N166" s="2"/>
      <c r="O166" s="2"/>
    </row>
    <row r="167" spans="3:15" ht="15.75" customHeight="1" x14ac:dyDescent="0.15">
      <c r="C167" s="2"/>
      <c r="D167" s="34"/>
      <c r="E167" s="34"/>
      <c r="F167" s="2"/>
      <c r="G167" s="2"/>
      <c r="H167" s="35"/>
      <c r="N167" s="2"/>
      <c r="O167" s="2"/>
    </row>
    <row r="168" spans="3:15" ht="15.75" customHeight="1" x14ac:dyDescent="0.15">
      <c r="C168" s="2"/>
      <c r="D168" s="34"/>
      <c r="E168" s="34"/>
      <c r="F168" s="2"/>
      <c r="G168" s="2"/>
      <c r="H168" s="35"/>
      <c r="N168" s="2"/>
      <c r="O168" s="2"/>
    </row>
    <row r="169" spans="3:15" ht="15.75" customHeight="1" x14ac:dyDescent="0.15">
      <c r="C169" s="2"/>
      <c r="D169" s="34"/>
      <c r="E169" s="34"/>
      <c r="F169" s="2"/>
      <c r="G169" s="2"/>
      <c r="H169" s="35"/>
      <c r="N169" s="2"/>
      <c r="O169" s="2"/>
    </row>
    <row r="170" spans="3:15" ht="15.75" customHeight="1" x14ac:dyDescent="0.15">
      <c r="C170" s="2"/>
      <c r="D170" s="34"/>
      <c r="E170" s="34"/>
      <c r="F170" s="2"/>
      <c r="G170" s="2"/>
      <c r="H170" s="35"/>
      <c r="N170" s="2"/>
      <c r="O170" s="2"/>
    </row>
    <row r="171" spans="3:15" ht="15.75" customHeight="1" x14ac:dyDescent="0.15">
      <c r="C171" s="2"/>
      <c r="D171" s="34"/>
      <c r="E171" s="34"/>
      <c r="F171" s="2"/>
      <c r="G171" s="2"/>
      <c r="H171" s="35"/>
      <c r="N171" s="2"/>
      <c r="O171" s="2"/>
    </row>
    <row r="172" spans="3:15" ht="15.75" customHeight="1" x14ac:dyDescent="0.15">
      <c r="C172" s="2"/>
      <c r="D172" s="34"/>
      <c r="E172" s="34"/>
      <c r="F172" s="2"/>
      <c r="G172" s="2"/>
      <c r="H172" s="35"/>
      <c r="N172" s="2"/>
      <c r="O172" s="2"/>
    </row>
    <row r="173" spans="3:15" ht="15.75" customHeight="1" x14ac:dyDescent="0.15">
      <c r="C173" s="2"/>
      <c r="D173" s="34"/>
      <c r="E173" s="34"/>
      <c r="F173" s="2"/>
      <c r="G173" s="2"/>
      <c r="H173" s="35"/>
      <c r="N173" s="2"/>
      <c r="O173" s="2"/>
    </row>
    <row r="174" spans="3:15" ht="15.75" customHeight="1" x14ac:dyDescent="0.15">
      <c r="C174" s="2"/>
      <c r="D174" s="34"/>
      <c r="E174" s="34"/>
      <c r="F174" s="2"/>
      <c r="G174" s="2"/>
      <c r="H174" s="35"/>
      <c r="N174" s="2"/>
      <c r="O174" s="2"/>
    </row>
    <row r="175" spans="3:15" ht="15.75" customHeight="1" x14ac:dyDescent="0.15">
      <c r="C175" s="2"/>
      <c r="D175" s="34"/>
      <c r="E175" s="34"/>
      <c r="F175" s="2"/>
      <c r="G175" s="2"/>
      <c r="H175" s="35"/>
      <c r="N175" s="2"/>
      <c r="O175" s="2"/>
    </row>
    <row r="176" spans="3:15" ht="15.75" customHeight="1" x14ac:dyDescent="0.15">
      <c r="C176" s="2"/>
      <c r="D176" s="34"/>
      <c r="E176" s="34"/>
      <c r="F176" s="2"/>
      <c r="G176" s="2"/>
      <c r="H176" s="35"/>
      <c r="N176" s="2"/>
      <c r="O176" s="2"/>
    </row>
    <row r="177" spans="3:15" ht="15.75" customHeight="1" x14ac:dyDescent="0.15">
      <c r="C177" s="2"/>
      <c r="D177" s="34"/>
      <c r="E177" s="34"/>
      <c r="F177" s="2"/>
      <c r="G177" s="2"/>
      <c r="H177" s="35"/>
      <c r="N177" s="2"/>
      <c r="O177" s="2"/>
    </row>
    <row r="178" spans="3:15" ht="15.75" customHeight="1" x14ac:dyDescent="0.15">
      <c r="C178" s="2"/>
      <c r="D178" s="34"/>
      <c r="E178" s="34"/>
      <c r="F178" s="2"/>
      <c r="G178" s="2"/>
      <c r="H178" s="35"/>
      <c r="N178" s="2"/>
      <c r="O178" s="2"/>
    </row>
    <row r="179" spans="3:15" ht="15.75" customHeight="1" x14ac:dyDescent="0.15">
      <c r="C179" s="2"/>
      <c r="D179" s="34"/>
      <c r="E179" s="34"/>
      <c r="F179" s="2"/>
      <c r="G179" s="2"/>
      <c r="H179" s="35"/>
      <c r="N179" s="2"/>
      <c r="O179" s="2"/>
    </row>
    <row r="180" spans="3:15" ht="15.75" customHeight="1" x14ac:dyDescent="0.15">
      <c r="C180" s="2"/>
      <c r="D180" s="34"/>
      <c r="E180" s="34"/>
      <c r="F180" s="2"/>
      <c r="G180" s="2"/>
      <c r="H180" s="35"/>
      <c r="N180" s="2"/>
      <c r="O180" s="2"/>
    </row>
    <row r="181" spans="3:15" ht="15.75" customHeight="1" x14ac:dyDescent="0.15">
      <c r="C181" s="2"/>
      <c r="D181" s="34"/>
      <c r="E181" s="34"/>
      <c r="F181" s="2"/>
      <c r="G181" s="2"/>
      <c r="H181" s="35"/>
      <c r="N181" s="2"/>
      <c r="O181" s="2"/>
    </row>
    <row r="182" spans="3:15" ht="15.75" customHeight="1" x14ac:dyDescent="0.15">
      <c r="C182" s="2"/>
      <c r="D182" s="34"/>
      <c r="E182" s="34"/>
      <c r="F182" s="2"/>
      <c r="G182" s="2"/>
      <c r="H182" s="35"/>
      <c r="N182" s="2"/>
      <c r="O182" s="2"/>
    </row>
    <row r="183" spans="3:15" ht="15.75" customHeight="1" x14ac:dyDescent="0.15">
      <c r="C183" s="2"/>
      <c r="D183" s="34"/>
      <c r="E183" s="34"/>
      <c r="F183" s="2"/>
      <c r="G183" s="2"/>
      <c r="H183" s="35"/>
      <c r="N183" s="2"/>
      <c r="O183" s="2"/>
    </row>
    <row r="184" spans="3:15" ht="15.75" customHeight="1" x14ac:dyDescent="0.15">
      <c r="C184" s="2"/>
      <c r="D184" s="34"/>
      <c r="E184" s="34"/>
      <c r="F184" s="2"/>
      <c r="G184" s="2"/>
      <c r="H184" s="35"/>
      <c r="N184" s="2"/>
      <c r="O184" s="2"/>
    </row>
    <row r="185" spans="3:15" ht="15.75" customHeight="1" x14ac:dyDescent="0.15">
      <c r="C185" s="2"/>
      <c r="D185" s="34"/>
      <c r="E185" s="34"/>
      <c r="F185" s="2"/>
      <c r="G185" s="2"/>
      <c r="H185" s="35"/>
      <c r="N185" s="2"/>
      <c r="O185" s="2"/>
    </row>
    <row r="186" spans="3:15" ht="15.75" customHeight="1" x14ac:dyDescent="0.15">
      <c r="C186" s="2"/>
      <c r="D186" s="34"/>
      <c r="E186" s="34"/>
      <c r="F186" s="2"/>
      <c r="G186" s="2"/>
      <c r="H186" s="35"/>
      <c r="N186" s="2"/>
      <c r="O186" s="2"/>
    </row>
    <row r="187" spans="3:15" ht="15.75" customHeight="1" x14ac:dyDescent="0.15">
      <c r="C187" s="2"/>
      <c r="D187" s="34"/>
      <c r="E187" s="34"/>
      <c r="F187" s="2"/>
      <c r="G187" s="2"/>
      <c r="H187" s="35"/>
      <c r="N187" s="2"/>
      <c r="O187" s="2"/>
    </row>
    <row r="188" spans="3:15" ht="15.75" customHeight="1" x14ac:dyDescent="0.15">
      <c r="C188" s="2"/>
      <c r="D188" s="34"/>
      <c r="E188" s="34"/>
      <c r="F188" s="2"/>
      <c r="G188" s="2"/>
      <c r="H188" s="35"/>
      <c r="N188" s="2"/>
      <c r="O188" s="2"/>
    </row>
    <row r="189" spans="3:15" ht="15.75" customHeight="1" x14ac:dyDescent="0.15">
      <c r="C189" s="2"/>
      <c r="D189" s="34"/>
      <c r="E189" s="34"/>
      <c r="F189" s="2"/>
      <c r="G189" s="2"/>
      <c r="H189" s="35"/>
      <c r="N189" s="2"/>
      <c r="O189" s="2"/>
    </row>
    <row r="190" spans="3:15" ht="15.75" customHeight="1" x14ac:dyDescent="0.15">
      <c r="C190" s="2"/>
      <c r="D190" s="34"/>
      <c r="E190" s="34"/>
      <c r="F190" s="2"/>
      <c r="G190" s="2"/>
      <c r="H190" s="35"/>
      <c r="N190" s="2"/>
      <c r="O190" s="2"/>
    </row>
    <row r="191" spans="3:15" ht="15.75" customHeight="1" x14ac:dyDescent="0.15">
      <c r="C191" s="2"/>
      <c r="D191" s="34"/>
      <c r="E191" s="34"/>
      <c r="F191" s="2"/>
      <c r="G191" s="2"/>
      <c r="H191" s="35"/>
      <c r="N191" s="2"/>
      <c r="O191" s="2"/>
    </row>
    <row r="192" spans="3:15" ht="15.75" customHeight="1" x14ac:dyDescent="0.15">
      <c r="C192" s="2"/>
      <c r="D192" s="34"/>
      <c r="E192" s="34"/>
      <c r="F192" s="2"/>
      <c r="G192" s="2"/>
      <c r="H192" s="35"/>
      <c r="N192" s="2"/>
      <c r="O192" s="2"/>
    </row>
    <row r="193" spans="3:15" ht="15.75" customHeight="1" x14ac:dyDescent="0.15">
      <c r="C193" s="2"/>
      <c r="D193" s="34"/>
      <c r="E193" s="34"/>
      <c r="F193" s="2"/>
      <c r="G193" s="2"/>
      <c r="H193" s="35"/>
      <c r="N193" s="2"/>
      <c r="O193" s="2"/>
    </row>
    <row r="194" spans="3:15" ht="15.75" customHeight="1" x14ac:dyDescent="0.15">
      <c r="C194" s="2"/>
      <c r="D194" s="34"/>
      <c r="E194" s="34"/>
      <c r="F194" s="2"/>
      <c r="G194" s="2"/>
      <c r="H194" s="35"/>
      <c r="N194" s="2"/>
      <c r="O194" s="2"/>
    </row>
    <row r="195" spans="3:15" ht="15.75" customHeight="1" x14ac:dyDescent="0.15">
      <c r="C195" s="2"/>
      <c r="D195" s="34"/>
      <c r="E195" s="34"/>
      <c r="F195" s="2"/>
      <c r="G195" s="2"/>
      <c r="H195" s="35"/>
      <c r="N195" s="2"/>
      <c r="O195" s="2"/>
    </row>
    <row r="196" spans="3:15" ht="15.75" customHeight="1" x14ac:dyDescent="0.15">
      <c r="C196" s="2"/>
      <c r="D196" s="34"/>
      <c r="E196" s="34"/>
      <c r="F196" s="2"/>
      <c r="G196" s="2"/>
      <c r="H196" s="35"/>
      <c r="N196" s="2"/>
      <c r="O196" s="2"/>
    </row>
    <row r="197" spans="3:15" ht="15.75" customHeight="1" x14ac:dyDescent="0.15">
      <c r="C197" s="2"/>
      <c r="D197" s="34"/>
      <c r="E197" s="34"/>
      <c r="F197" s="2"/>
      <c r="G197" s="2"/>
      <c r="H197" s="35"/>
      <c r="N197" s="2"/>
      <c r="O197" s="2"/>
    </row>
    <row r="198" spans="3:15" ht="15.75" customHeight="1" x14ac:dyDescent="0.15">
      <c r="C198" s="2"/>
      <c r="D198" s="34"/>
      <c r="E198" s="34"/>
      <c r="F198" s="2"/>
      <c r="G198" s="2"/>
      <c r="H198" s="35"/>
      <c r="N198" s="2"/>
      <c r="O198" s="2"/>
    </row>
    <row r="199" spans="3:15" ht="15.75" customHeight="1" x14ac:dyDescent="0.15">
      <c r="C199" s="2"/>
      <c r="D199" s="34"/>
      <c r="E199" s="34"/>
      <c r="F199" s="2"/>
      <c r="G199" s="2"/>
      <c r="H199" s="35"/>
      <c r="N199" s="2"/>
      <c r="O199" s="2"/>
    </row>
    <row r="200" spans="3:15" ht="15.75" customHeight="1" x14ac:dyDescent="0.15">
      <c r="C200" s="2"/>
      <c r="D200" s="34"/>
      <c r="E200" s="34"/>
      <c r="F200" s="2"/>
      <c r="G200" s="2"/>
      <c r="H200" s="35"/>
      <c r="N200" s="2"/>
      <c r="O200" s="2"/>
    </row>
    <row r="201" spans="3:15" ht="15.75" customHeight="1" x14ac:dyDescent="0.15">
      <c r="C201" s="2"/>
      <c r="D201" s="34"/>
      <c r="E201" s="34"/>
      <c r="F201" s="2"/>
      <c r="G201" s="2"/>
      <c r="H201" s="35"/>
      <c r="N201" s="2"/>
      <c r="O201" s="2"/>
    </row>
    <row r="202" spans="3:15" ht="15.75" customHeight="1" x14ac:dyDescent="0.15">
      <c r="C202" s="2"/>
      <c r="D202" s="34"/>
      <c r="E202" s="34"/>
      <c r="F202" s="2"/>
      <c r="G202" s="2"/>
      <c r="H202" s="35"/>
      <c r="N202" s="2"/>
      <c r="O202" s="2"/>
    </row>
    <row r="203" spans="3:15" ht="15.75" customHeight="1" x14ac:dyDescent="0.15">
      <c r="C203" s="2"/>
      <c r="D203" s="34"/>
      <c r="E203" s="34"/>
      <c r="F203" s="2"/>
      <c r="G203" s="2"/>
      <c r="H203" s="35"/>
      <c r="N203" s="2"/>
      <c r="O203" s="2"/>
    </row>
    <row r="204" spans="3:15" ht="15.75" customHeight="1" x14ac:dyDescent="0.15">
      <c r="C204" s="2"/>
      <c r="D204" s="34"/>
      <c r="E204" s="34"/>
      <c r="F204" s="2"/>
      <c r="G204" s="2"/>
      <c r="H204" s="35"/>
      <c r="N204" s="2"/>
      <c r="O204" s="2"/>
    </row>
    <row r="205" spans="3:15" ht="15.75" customHeight="1" x14ac:dyDescent="0.15">
      <c r="C205" s="2"/>
      <c r="D205" s="34"/>
      <c r="E205" s="34"/>
      <c r="F205" s="2"/>
      <c r="G205" s="2"/>
      <c r="H205" s="35"/>
      <c r="N205" s="2"/>
      <c r="O205" s="2"/>
    </row>
    <row r="206" spans="3:15" ht="15.75" customHeight="1" x14ac:dyDescent="0.15">
      <c r="C206" s="2"/>
      <c r="D206" s="34"/>
      <c r="E206" s="34"/>
      <c r="F206" s="2"/>
      <c r="G206" s="2"/>
      <c r="H206" s="35"/>
      <c r="N206" s="2"/>
      <c r="O206" s="2"/>
    </row>
    <row r="207" spans="3:15" ht="15.75" customHeight="1" x14ac:dyDescent="0.15">
      <c r="C207" s="2"/>
      <c r="D207" s="34"/>
      <c r="E207" s="34"/>
      <c r="F207" s="2"/>
      <c r="G207" s="2"/>
      <c r="H207" s="35"/>
      <c r="N207" s="2"/>
      <c r="O207" s="2"/>
    </row>
    <row r="208" spans="3:15" ht="15.75" customHeight="1" x14ac:dyDescent="0.15">
      <c r="C208" s="2"/>
      <c r="D208" s="34"/>
      <c r="E208" s="34"/>
      <c r="F208" s="2"/>
      <c r="G208" s="2"/>
      <c r="H208" s="35"/>
      <c r="N208" s="2"/>
      <c r="O208" s="2"/>
    </row>
    <row r="209" spans="3:15" ht="15.75" customHeight="1" x14ac:dyDescent="0.15">
      <c r="C209" s="2"/>
      <c r="D209" s="34"/>
      <c r="E209" s="34"/>
      <c r="F209" s="2"/>
      <c r="G209" s="2"/>
      <c r="H209" s="35"/>
      <c r="N209" s="2"/>
      <c r="O209" s="2"/>
    </row>
    <row r="210" spans="3:15" ht="15.75" customHeight="1" x14ac:dyDescent="0.15">
      <c r="C210" s="2"/>
      <c r="D210" s="34"/>
      <c r="E210" s="34"/>
      <c r="F210" s="2"/>
      <c r="G210" s="2"/>
      <c r="H210" s="35"/>
      <c r="N210" s="2"/>
      <c r="O210" s="2"/>
    </row>
    <row r="211" spans="3:15" ht="15.75" customHeight="1" x14ac:dyDescent="0.15">
      <c r="C211" s="2"/>
      <c r="D211" s="34"/>
      <c r="E211" s="34"/>
      <c r="F211" s="2"/>
      <c r="G211" s="2"/>
      <c r="H211" s="35"/>
      <c r="N211" s="2"/>
      <c r="O211" s="2"/>
    </row>
    <row r="212" spans="3:15" ht="15.75" customHeight="1" x14ac:dyDescent="0.15">
      <c r="C212" s="2"/>
      <c r="D212" s="34"/>
      <c r="E212" s="34"/>
      <c r="F212" s="2"/>
      <c r="G212" s="2"/>
      <c r="H212" s="35"/>
      <c r="N212" s="2"/>
      <c r="O212" s="2"/>
    </row>
    <row r="213" spans="3:15" ht="15.75" customHeight="1" x14ac:dyDescent="0.15">
      <c r="C213" s="2"/>
      <c r="D213" s="34"/>
      <c r="E213" s="34"/>
      <c r="F213" s="2"/>
      <c r="G213" s="2"/>
      <c r="H213" s="35"/>
      <c r="N213" s="2"/>
      <c r="O213" s="2"/>
    </row>
    <row r="214" spans="3:15" ht="15.75" customHeight="1" x14ac:dyDescent="0.15">
      <c r="C214" s="2"/>
      <c r="D214" s="34"/>
      <c r="E214" s="34"/>
      <c r="F214" s="2"/>
      <c r="G214" s="2"/>
      <c r="H214" s="35"/>
      <c r="N214" s="2"/>
      <c r="O214" s="2"/>
    </row>
    <row r="215" spans="3:15" ht="15.75" customHeight="1" x14ac:dyDescent="0.15">
      <c r="C215" s="2"/>
      <c r="D215" s="34"/>
      <c r="E215" s="34"/>
      <c r="F215" s="2"/>
      <c r="G215" s="2"/>
      <c r="H215" s="35"/>
      <c r="N215" s="2"/>
      <c r="O215" s="2"/>
    </row>
    <row r="216" spans="3:15" ht="15.75" customHeight="1" x14ac:dyDescent="0.15">
      <c r="C216" s="2"/>
      <c r="D216" s="34"/>
      <c r="E216" s="34"/>
      <c r="F216" s="2"/>
      <c r="G216" s="2"/>
      <c r="H216" s="35"/>
      <c r="N216" s="2"/>
      <c r="O216" s="2"/>
    </row>
    <row r="217" spans="3:15" ht="15.75" customHeight="1" x14ac:dyDescent="0.15">
      <c r="C217" s="2"/>
      <c r="D217" s="34"/>
      <c r="E217" s="34"/>
      <c r="F217" s="2"/>
      <c r="G217" s="2"/>
      <c r="H217" s="35"/>
      <c r="N217" s="2"/>
      <c r="O217" s="2"/>
    </row>
    <row r="218" spans="3:15" ht="15.75" customHeight="1" x14ac:dyDescent="0.15">
      <c r="C218" s="2"/>
      <c r="D218" s="34"/>
      <c r="E218" s="34"/>
      <c r="F218" s="2"/>
      <c r="G218" s="2"/>
      <c r="H218" s="35"/>
      <c r="N218" s="2"/>
      <c r="O218" s="2"/>
    </row>
    <row r="219" spans="3:15" ht="15.75" customHeight="1" x14ac:dyDescent="0.15">
      <c r="C219" s="2"/>
      <c r="D219" s="34"/>
      <c r="E219" s="34"/>
      <c r="F219" s="2"/>
      <c r="G219" s="2"/>
      <c r="H219" s="35"/>
      <c r="N219" s="2"/>
      <c r="O219" s="2"/>
    </row>
    <row r="220" spans="3:15" ht="15.75" customHeight="1" x14ac:dyDescent="0.15">
      <c r="C220" s="2"/>
      <c r="D220" s="34"/>
      <c r="E220" s="34"/>
      <c r="F220" s="2"/>
      <c r="G220" s="2"/>
      <c r="H220" s="35"/>
      <c r="N220" s="2"/>
      <c r="O220" s="2"/>
    </row>
    <row r="221" spans="3:15" ht="15.75" customHeight="1" x14ac:dyDescent="0.15">
      <c r="C221" s="2"/>
      <c r="D221" s="34"/>
      <c r="E221" s="34"/>
      <c r="F221" s="2"/>
      <c r="G221" s="2"/>
      <c r="H221" s="35"/>
      <c r="N221" s="2"/>
      <c r="O221" s="2"/>
    </row>
    <row r="222" spans="3:15" ht="15.75" customHeight="1" x14ac:dyDescent="0.15">
      <c r="C222" s="2"/>
      <c r="D222" s="34"/>
      <c r="E222" s="34"/>
      <c r="F222" s="2"/>
      <c r="G222" s="2"/>
      <c r="H222" s="35"/>
      <c r="N222" s="2"/>
      <c r="O222" s="2"/>
    </row>
    <row r="223" spans="3:15" ht="15.75" customHeight="1" x14ac:dyDescent="0.15">
      <c r="C223" s="2"/>
      <c r="D223" s="34"/>
      <c r="E223" s="34"/>
      <c r="F223" s="2"/>
      <c r="G223" s="2"/>
      <c r="H223" s="35"/>
      <c r="N223" s="2"/>
      <c r="O223" s="2"/>
    </row>
    <row r="224" spans="3:15" ht="15.75" customHeight="1" x14ac:dyDescent="0.15">
      <c r="C224" s="2"/>
      <c r="D224" s="34"/>
      <c r="E224" s="34"/>
      <c r="F224" s="2"/>
      <c r="G224" s="2"/>
      <c r="H224" s="35"/>
      <c r="N224" s="2"/>
      <c r="O224" s="2"/>
    </row>
    <row r="225" spans="3:15" ht="15.75" customHeight="1" x14ac:dyDescent="0.15">
      <c r="C225" s="2"/>
      <c r="D225" s="34"/>
      <c r="E225" s="34"/>
      <c r="F225" s="2"/>
      <c r="G225" s="2"/>
      <c r="H225" s="35"/>
      <c r="N225" s="2"/>
      <c r="O225" s="2"/>
    </row>
    <row r="226" spans="3:15" ht="15.75" customHeight="1" x14ac:dyDescent="0.15">
      <c r="C226" s="2"/>
      <c r="D226" s="34"/>
      <c r="E226" s="34"/>
      <c r="F226" s="2"/>
      <c r="G226" s="2"/>
      <c r="H226" s="35"/>
      <c r="N226" s="2"/>
      <c r="O226" s="2"/>
    </row>
    <row r="227" spans="3:15" ht="15.75" customHeight="1" x14ac:dyDescent="0.15">
      <c r="C227" s="2"/>
      <c r="D227" s="34"/>
      <c r="E227" s="34"/>
      <c r="F227" s="2"/>
      <c r="G227" s="2"/>
      <c r="H227" s="35"/>
      <c r="N227" s="2"/>
      <c r="O227" s="2"/>
    </row>
    <row r="228" spans="3:15" ht="15.75" customHeight="1" x14ac:dyDescent="0.15">
      <c r="C228" s="2"/>
      <c r="D228" s="34"/>
      <c r="E228" s="34"/>
      <c r="F228" s="2"/>
      <c r="G228" s="2"/>
      <c r="H228" s="35"/>
      <c r="N228" s="2"/>
      <c r="O228" s="2"/>
    </row>
    <row r="229" spans="3:15" ht="15.75" customHeight="1" x14ac:dyDescent="0.15">
      <c r="C229" s="2"/>
      <c r="D229" s="34"/>
      <c r="E229" s="34"/>
      <c r="F229" s="2"/>
      <c r="G229" s="2"/>
      <c r="H229" s="35"/>
      <c r="N229" s="2"/>
      <c r="O229" s="2"/>
    </row>
    <row r="230" spans="3:15" ht="15.75" customHeight="1" x14ac:dyDescent="0.15">
      <c r="C230" s="2"/>
      <c r="D230" s="34"/>
      <c r="E230" s="34"/>
      <c r="F230" s="2"/>
      <c r="G230" s="2"/>
      <c r="H230" s="35"/>
      <c r="N230" s="2"/>
      <c r="O230" s="2"/>
    </row>
    <row r="231" spans="3:15" ht="15.75" customHeight="1" x14ac:dyDescent="0.15">
      <c r="C231" s="2"/>
      <c r="D231" s="34"/>
      <c r="E231" s="34"/>
      <c r="F231" s="2"/>
      <c r="G231" s="2"/>
      <c r="H231" s="35"/>
      <c r="N231" s="2"/>
      <c r="O231" s="2"/>
    </row>
    <row r="232" spans="3:15" ht="15.75" customHeight="1" x14ac:dyDescent="0.15">
      <c r="C232" s="2"/>
      <c r="D232" s="34"/>
      <c r="E232" s="34"/>
      <c r="F232" s="2"/>
      <c r="G232" s="2"/>
      <c r="H232" s="35"/>
      <c r="N232" s="2"/>
      <c r="O232" s="2"/>
    </row>
    <row r="233" spans="3:15" ht="15.75" customHeight="1" x14ac:dyDescent="0.15">
      <c r="C233" s="2"/>
      <c r="D233" s="34"/>
      <c r="E233" s="34"/>
      <c r="F233" s="2"/>
      <c r="G233" s="2"/>
      <c r="H233" s="35"/>
      <c r="N233" s="2"/>
      <c r="O233" s="2"/>
    </row>
    <row r="234" spans="3:15" ht="15.75" customHeight="1" x14ac:dyDescent="0.15">
      <c r="C234" s="2"/>
      <c r="D234" s="34"/>
      <c r="E234" s="34"/>
      <c r="F234" s="2"/>
      <c r="G234" s="2"/>
      <c r="H234" s="35"/>
      <c r="N234" s="2"/>
      <c r="O234" s="2"/>
    </row>
    <row r="235" spans="3:15" ht="15.75" customHeight="1" x14ac:dyDescent="0.15">
      <c r="D235" s="57"/>
      <c r="E235" s="57"/>
      <c r="H235" s="35"/>
      <c r="N235" s="2"/>
      <c r="O235" s="2"/>
    </row>
    <row r="236" spans="3:15" ht="15.75" customHeight="1" x14ac:dyDescent="0.15"/>
    <row r="237" spans="3:15" ht="15.75" customHeight="1" x14ac:dyDescent="0.15"/>
    <row r="238" spans="3:15" ht="15.75" customHeight="1" x14ac:dyDescent="0.15"/>
    <row r="239" spans="3:15" ht="15.75" customHeight="1" x14ac:dyDescent="0.15"/>
    <row r="240" spans="3:15"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sheetData>
  <conditionalFormatting sqref="E3:E32">
    <cfRule type="cellIs" dxfId="17" priority="1" operator="greaterThanOrEqual">
      <formula>$D$3</formula>
    </cfRule>
    <cfRule type="cellIs" dxfId="16" priority="2" operator="lessThan">
      <formula>$D$3</formula>
    </cfRule>
  </conditionalFormatting>
  <conditionalFormatting sqref="G3:G32">
    <cfRule type="cellIs" dxfId="15" priority="7" operator="greaterThan">
      <formula>$F$3</formula>
    </cfRule>
    <cfRule type="cellIs" dxfId="14" priority="8" operator="lessThanOrEqual">
      <formula>$F$3</formula>
    </cfRule>
  </conditionalFormatting>
  <conditionalFormatting sqref="I3:I32">
    <cfRule type="cellIs" dxfId="13" priority="5" operator="greaterThanOrEqual">
      <formula>$H$3</formula>
    </cfRule>
    <cfRule type="cellIs" dxfId="12" priority="6" operator="lessThan">
      <formula>$H$3</formula>
    </cfRule>
  </conditionalFormatting>
  <conditionalFormatting sqref="K3:K32">
    <cfRule type="cellIs" dxfId="11" priority="3" operator="greaterThanOrEqual">
      <formula>$J$3</formula>
    </cfRule>
    <cfRule type="cellIs" dxfId="10" priority="4" operator="lessThan">
      <formula>$J$3</formula>
    </cfRule>
  </conditionalFormatting>
  <conditionalFormatting sqref="M3:M32">
    <cfRule type="cellIs" dxfId="9" priority="9" operator="greaterThan">
      <formula>$L$3</formula>
    </cfRule>
    <cfRule type="cellIs" dxfId="8" priority="10" operator="lessThanOrEqual">
      <formula>$L$3</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D63AB-F5FD-364D-8066-30D6E3227B08}">
  <sheetPr>
    <tabColor rgb="FF0000FF"/>
    <outlinePr summaryBelow="0" summaryRight="0"/>
  </sheetPr>
  <dimension ref="A1:K43"/>
  <sheetViews>
    <sheetView showGridLines="0" workbookViewId="0">
      <pane xSplit="2" topLeftCell="C1" activePane="topRight" state="frozen"/>
      <selection pane="topRight" activeCell="J25" sqref="J25"/>
    </sheetView>
  </sheetViews>
  <sheetFormatPr baseColWidth="10" defaultColWidth="12.6640625" defaultRowHeight="15.75" customHeight="1" x14ac:dyDescent="0.15"/>
  <cols>
    <col min="1" max="1" width="3.1640625" style="135" customWidth="1"/>
    <col min="2" max="2" width="11.6640625" style="135" customWidth="1"/>
    <col min="3" max="3" width="20.1640625" style="135" customWidth="1"/>
    <col min="4" max="4" width="34.83203125" style="135" customWidth="1"/>
    <col min="5" max="11" width="20.1640625" style="135" customWidth="1"/>
    <col min="12" max="16384" width="12.6640625" style="135"/>
  </cols>
  <sheetData>
    <row r="1" spans="1:11" ht="18.75" customHeight="1" x14ac:dyDescent="0.15">
      <c r="A1" s="136"/>
      <c r="B1" s="162"/>
      <c r="C1" s="167"/>
      <c r="D1" s="167"/>
      <c r="E1" s="167"/>
      <c r="F1" s="167"/>
      <c r="G1" s="167"/>
      <c r="H1" s="167"/>
      <c r="I1" s="167"/>
      <c r="J1" s="167"/>
      <c r="K1" s="167"/>
    </row>
    <row r="2" spans="1:11" ht="18.75" customHeight="1" x14ac:dyDescent="0.15">
      <c r="A2" s="136"/>
      <c r="B2" s="162"/>
      <c r="C2" s="253"/>
      <c r="D2" s="253"/>
      <c r="E2" s="253"/>
      <c r="F2" s="253"/>
      <c r="G2" s="253"/>
      <c r="H2" s="253"/>
      <c r="I2" s="253"/>
      <c r="J2" s="253"/>
      <c r="K2" s="253"/>
    </row>
    <row r="3" spans="1:11" ht="18.75" customHeight="1" x14ac:dyDescent="0.15">
      <c r="A3" s="136"/>
      <c r="B3" s="162"/>
      <c r="C3" s="253"/>
      <c r="D3" s="253"/>
      <c r="E3" s="253"/>
      <c r="F3" s="253"/>
      <c r="G3" s="253"/>
      <c r="H3" s="253"/>
      <c r="I3" s="253"/>
      <c r="J3" s="253"/>
      <c r="K3" s="253"/>
    </row>
    <row r="4" spans="1:11" ht="18.75" customHeight="1" x14ac:dyDescent="0.15">
      <c r="A4" s="136"/>
      <c r="B4" s="162"/>
      <c r="C4" s="253"/>
      <c r="D4" s="253"/>
      <c r="E4" s="253"/>
      <c r="F4" s="253"/>
      <c r="G4" s="253"/>
      <c r="H4" s="253"/>
      <c r="I4" s="253"/>
      <c r="J4" s="253"/>
      <c r="K4" s="253"/>
    </row>
    <row r="5" spans="1:11" ht="18.75" customHeight="1" x14ac:dyDescent="0.15">
      <c r="A5" s="136"/>
      <c r="B5" s="162"/>
      <c r="C5" s="253"/>
      <c r="D5" s="253"/>
      <c r="E5" s="253"/>
      <c r="F5" s="253"/>
      <c r="G5" s="253"/>
      <c r="H5" s="253"/>
      <c r="I5" s="253"/>
      <c r="J5" s="253"/>
      <c r="K5" s="253"/>
    </row>
    <row r="6" spans="1:11" ht="18.75" customHeight="1" x14ac:dyDescent="0.15">
      <c r="A6" s="136"/>
      <c r="B6" s="162"/>
      <c r="C6" s="253"/>
      <c r="D6" s="253"/>
      <c r="E6" s="253"/>
      <c r="F6" s="253"/>
      <c r="G6" s="253"/>
      <c r="H6" s="253"/>
      <c r="I6" s="253"/>
      <c r="J6" s="253"/>
      <c r="K6" s="253"/>
    </row>
    <row r="7" spans="1:11" ht="18.75" customHeight="1" x14ac:dyDescent="0.15">
      <c r="A7" s="136"/>
      <c r="B7" s="162"/>
      <c r="C7" s="253"/>
      <c r="D7" s="253"/>
      <c r="E7" s="253"/>
      <c r="F7" s="253"/>
      <c r="G7" s="253"/>
      <c r="H7" s="253"/>
      <c r="I7" s="253"/>
      <c r="J7" s="253"/>
      <c r="K7" s="253"/>
    </row>
    <row r="8" spans="1:11" ht="18.75" customHeight="1" x14ac:dyDescent="0.15">
      <c r="A8" s="136"/>
      <c r="B8" s="162"/>
      <c r="C8" s="253"/>
      <c r="D8" s="253"/>
      <c r="E8" s="253"/>
      <c r="F8" s="253"/>
      <c r="G8" s="253"/>
      <c r="H8" s="253"/>
      <c r="I8" s="253"/>
      <c r="J8" s="253"/>
      <c r="K8" s="253"/>
    </row>
    <row r="9" spans="1:11" ht="15" customHeight="1" x14ac:dyDescent="0.15">
      <c r="A9" s="136"/>
      <c r="B9" s="162"/>
      <c r="C9" s="162"/>
      <c r="D9" s="162"/>
      <c r="E9" s="162"/>
      <c r="F9" s="162"/>
      <c r="G9" s="165" t="s">
        <v>233</v>
      </c>
      <c r="H9" s="164"/>
      <c r="I9" s="163"/>
      <c r="J9" s="162"/>
      <c r="K9" s="162"/>
    </row>
    <row r="10" spans="1:11" ht="21" customHeight="1" x14ac:dyDescent="0.15">
      <c r="A10" s="157"/>
      <c r="B10" s="140" t="s">
        <v>54</v>
      </c>
      <c r="C10" s="158" t="s">
        <v>58</v>
      </c>
      <c r="D10" s="158" t="s">
        <v>231</v>
      </c>
      <c r="E10" s="159" t="s">
        <v>230</v>
      </c>
      <c r="F10" s="158" t="s">
        <v>229</v>
      </c>
      <c r="G10" s="158" t="s">
        <v>206</v>
      </c>
      <c r="H10" s="158" t="s">
        <v>228</v>
      </c>
      <c r="I10" s="158" t="s">
        <v>207</v>
      </c>
      <c r="J10" s="158" t="s">
        <v>209</v>
      </c>
      <c r="K10" s="158" t="s">
        <v>210</v>
      </c>
    </row>
    <row r="11" spans="1:11" ht="18.75" customHeight="1" x14ac:dyDescent="0.15">
      <c r="A11" s="136"/>
      <c r="B11" s="147">
        <v>45139</v>
      </c>
      <c r="C11" s="156" t="str">
        <f>TEXT(B11,"dddd")</f>
        <v>Tuesday</v>
      </c>
      <c r="D11" s="254" t="s">
        <v>321</v>
      </c>
      <c r="E11" s="154">
        <v>36000</v>
      </c>
      <c r="F11" s="155">
        <f>IFERROR(G11/E11,0)</f>
        <v>1.1678802777777779</v>
      </c>
      <c r="G11" s="152">
        <v>42043.69</v>
      </c>
      <c r="H11" s="152">
        <v>5281.4</v>
      </c>
      <c r="I11" s="152">
        <v>42043.69</v>
      </c>
      <c r="J11" s="153">
        <f>IFERROR(G11-I11,0)</f>
        <v>0</v>
      </c>
      <c r="K11" s="155">
        <f>IFERROR(I11/G11,0)</f>
        <v>1</v>
      </c>
    </row>
    <row r="12" spans="1:11" ht="18.75" customHeight="1" x14ac:dyDescent="0.15">
      <c r="A12" s="136"/>
      <c r="B12" s="147">
        <v>45140</v>
      </c>
      <c r="C12" s="151" t="str">
        <f>TEXT(B12,"dddd")</f>
        <v>Wednesday</v>
      </c>
      <c r="D12" s="255"/>
      <c r="E12" s="148">
        <v>36000</v>
      </c>
      <c r="F12" s="149">
        <f>IFERROR(G12/E12,0)</f>
        <v>1.1070194444444443</v>
      </c>
      <c r="G12" s="152">
        <v>39852.699999999997</v>
      </c>
      <c r="H12" s="152">
        <v>6755.98</v>
      </c>
      <c r="I12" s="152">
        <v>39537.519999999997</v>
      </c>
      <c r="J12" s="142">
        <f>IFERROR(G12-I12,0)</f>
        <v>315.18000000000029</v>
      </c>
      <c r="K12" s="149">
        <f>IFERROR(I12/G12,0)</f>
        <v>0.99209137649393897</v>
      </c>
    </row>
    <row r="13" spans="1:11" ht="18.75" customHeight="1" x14ac:dyDescent="0.15">
      <c r="A13" s="136"/>
      <c r="B13" s="147">
        <v>45141</v>
      </c>
      <c r="C13" s="151" t="str">
        <f>TEXT(B13,"dddd")</f>
        <v>Thursday</v>
      </c>
      <c r="D13" s="256"/>
      <c r="E13" s="148">
        <v>36000</v>
      </c>
      <c r="F13" s="149">
        <f>IFERROR(G13/E13,0)</f>
        <v>0.91221055555555564</v>
      </c>
      <c r="G13" s="152">
        <v>32839.58</v>
      </c>
      <c r="H13" s="152">
        <v>3917.4</v>
      </c>
      <c r="I13" s="152">
        <v>32593.14</v>
      </c>
      <c r="J13" s="142">
        <f>IFERROR(G13-I13,0)</f>
        <v>246.44000000000233</v>
      </c>
      <c r="K13" s="149">
        <f>IFERROR(I13/G13,0)</f>
        <v>0.9924956409308523</v>
      </c>
    </row>
    <row r="14" spans="1:11" ht="18.75" customHeight="1" x14ac:dyDescent="0.15">
      <c r="A14" s="136"/>
      <c r="B14" s="147">
        <v>45142</v>
      </c>
      <c r="C14" s="151" t="str">
        <f>TEXT(B14,"dddd")</f>
        <v>Friday</v>
      </c>
      <c r="D14" s="254" t="s">
        <v>322</v>
      </c>
      <c r="E14" s="148">
        <v>38000</v>
      </c>
      <c r="F14" s="149">
        <f>IFERROR(I14/E14,0)</f>
        <v>0.79688078947368424</v>
      </c>
      <c r="G14" s="152">
        <v>32110.87</v>
      </c>
      <c r="H14" s="152">
        <v>4329.1000000000004</v>
      </c>
      <c r="I14" s="152">
        <v>30281.47</v>
      </c>
      <c r="J14" s="142">
        <f>IFERROR(G14-I14,0)</f>
        <v>1829.3999999999978</v>
      </c>
      <c r="K14" s="149">
        <f>IFERROR(I14/G14,0)</f>
        <v>0.94302863796589764</v>
      </c>
    </row>
    <row r="15" spans="1:11" ht="18.75" customHeight="1" x14ac:dyDescent="0.15">
      <c r="A15" s="136"/>
      <c r="B15" s="147">
        <v>45143</v>
      </c>
      <c r="C15" s="151" t="str">
        <f>TEXT(B15,"dddd")</f>
        <v>Saturday</v>
      </c>
      <c r="D15" s="255"/>
      <c r="E15" s="148">
        <v>38000</v>
      </c>
      <c r="F15" s="149">
        <f>IFERROR(I15/E15,0)</f>
        <v>0.86747868421052643</v>
      </c>
      <c r="G15" s="152">
        <v>32964.19</v>
      </c>
      <c r="H15" s="152">
        <v>4187.79</v>
      </c>
      <c r="I15" s="152">
        <v>32964.19</v>
      </c>
      <c r="J15" s="142">
        <f>IFERROR(G15-I15,0)</f>
        <v>0</v>
      </c>
      <c r="K15" s="149">
        <f>IFERROR(I15/G15,0)</f>
        <v>1</v>
      </c>
    </row>
    <row r="16" spans="1:11" ht="18.75" customHeight="1" x14ac:dyDescent="0.15">
      <c r="A16" s="136"/>
      <c r="B16" s="147">
        <v>45144</v>
      </c>
      <c r="C16" s="151" t="str">
        <f>TEXT(B16,"dddd")</f>
        <v>Sunday</v>
      </c>
      <c r="D16" s="255"/>
      <c r="E16" s="148">
        <v>38000</v>
      </c>
      <c r="F16" s="149">
        <f>IFERROR(G16/E16,0)</f>
        <v>1.289686052631579</v>
      </c>
      <c r="G16" s="152">
        <v>49008.07</v>
      </c>
      <c r="H16" s="152">
        <v>676.2</v>
      </c>
      <c r="I16" s="152">
        <v>49008.07</v>
      </c>
      <c r="J16" s="142">
        <f>IFERROR(G16-I16,0)</f>
        <v>0</v>
      </c>
      <c r="K16" s="149">
        <f>IFERROR(I16/G16,0)</f>
        <v>1</v>
      </c>
    </row>
    <row r="17" spans="1:11" ht="18.75" customHeight="1" x14ac:dyDescent="0.15">
      <c r="A17" s="136"/>
      <c r="B17" s="147">
        <v>45145</v>
      </c>
      <c r="C17" s="151" t="str">
        <f>TEXT(B17,"dddd")</f>
        <v>Monday</v>
      </c>
      <c r="D17" s="255"/>
      <c r="E17" s="148">
        <v>38000</v>
      </c>
      <c r="F17" s="149">
        <f>IFERROR(G17/E17,0)</f>
        <v>0.88969894736842103</v>
      </c>
      <c r="G17" s="152">
        <v>33808.559999999998</v>
      </c>
      <c r="H17" s="152">
        <v>4563.91</v>
      </c>
      <c r="I17" s="152">
        <v>33808.559999999998</v>
      </c>
      <c r="J17" s="142">
        <f>IFERROR(G17-I17,0)</f>
        <v>0</v>
      </c>
      <c r="K17" s="149">
        <f>IFERROR(I17/G17,0)</f>
        <v>1</v>
      </c>
    </row>
    <row r="18" spans="1:11" ht="17" customHeight="1" x14ac:dyDescent="0.15">
      <c r="A18" s="136"/>
      <c r="B18" s="147">
        <v>45146</v>
      </c>
      <c r="C18" s="151" t="str">
        <f>TEXT(B18,"dddd")</f>
        <v>Tuesday</v>
      </c>
      <c r="D18" s="255"/>
      <c r="E18" s="148">
        <v>38000</v>
      </c>
      <c r="F18" s="149">
        <f>IFERROR(G18/E18,0)</f>
        <v>1.120862105263158</v>
      </c>
      <c r="G18" s="152">
        <v>42592.76</v>
      </c>
      <c r="H18" s="152">
        <v>9540.6200000000008</v>
      </c>
      <c r="I18" s="152">
        <v>42227.48</v>
      </c>
      <c r="J18" s="142">
        <f>IFERROR(G18-I18,0)</f>
        <v>365.27999999999884</v>
      </c>
      <c r="K18" s="149">
        <f>IFERROR(I18/G18,0)</f>
        <v>0.99142389457738833</v>
      </c>
    </row>
    <row r="19" spans="1:11" ht="18.75" customHeight="1" x14ac:dyDescent="0.15">
      <c r="A19" s="136"/>
      <c r="B19" s="147">
        <v>45147</v>
      </c>
      <c r="C19" s="151" t="str">
        <f>TEXT(B19,"dddd")</f>
        <v>Wednesday</v>
      </c>
      <c r="D19" s="256"/>
      <c r="E19" s="148">
        <v>38000</v>
      </c>
      <c r="F19" s="149">
        <f>IFERROR(G19/E19,0)</f>
        <v>0.95780789473684202</v>
      </c>
      <c r="G19" s="152">
        <v>36396.699999999997</v>
      </c>
      <c r="H19" s="152">
        <v>11786.54</v>
      </c>
      <c r="I19" s="152">
        <v>36267.69</v>
      </c>
      <c r="J19" s="142">
        <f>IFERROR(G19-I19,0)</f>
        <v>129.00999999999476</v>
      </c>
      <c r="K19" s="149">
        <f>IFERROR(I19/G19,0)</f>
        <v>0.99645544788401164</v>
      </c>
    </row>
    <row r="20" spans="1:11" ht="18.75" customHeight="1" x14ac:dyDescent="0.15">
      <c r="A20" s="136"/>
      <c r="B20" s="147">
        <v>45148</v>
      </c>
      <c r="C20" s="151" t="str">
        <f>TEXT(B20,"dddd")</f>
        <v>Thursday</v>
      </c>
      <c r="D20" s="254" t="s">
        <v>323</v>
      </c>
      <c r="E20" s="148">
        <v>35000</v>
      </c>
      <c r="F20" s="149">
        <f>IFERROR(G20/E20,0)</f>
        <v>0.99282542857142853</v>
      </c>
      <c r="G20" s="152">
        <v>34748.89</v>
      </c>
      <c r="H20" s="152">
        <v>6019.64</v>
      </c>
      <c r="I20" s="152">
        <v>34184.17</v>
      </c>
      <c r="J20" s="142">
        <f>IFERROR(G20-I20,0)</f>
        <v>564.72000000000116</v>
      </c>
      <c r="K20" s="149">
        <f>IFERROR(I20/G20,0)</f>
        <v>0.98374854563699732</v>
      </c>
    </row>
    <row r="21" spans="1:11" ht="18.75" customHeight="1" x14ac:dyDescent="0.15">
      <c r="A21" s="136"/>
      <c r="B21" s="147">
        <v>45149</v>
      </c>
      <c r="C21" s="151" t="str">
        <f>TEXT(B21,"dddd")</f>
        <v>Friday</v>
      </c>
      <c r="D21" s="256"/>
      <c r="E21" s="148">
        <v>35000</v>
      </c>
      <c r="F21" s="149">
        <f>IFERROR(G21/E21,0)</f>
        <v>1.132293142857143</v>
      </c>
      <c r="G21" s="152">
        <v>39630.26</v>
      </c>
      <c r="H21" s="152">
        <v>5981.92</v>
      </c>
      <c r="I21" s="152">
        <v>38183.86</v>
      </c>
      <c r="J21" s="142">
        <f>IFERROR(G21-I21,0)</f>
        <v>1446.4000000000015</v>
      </c>
      <c r="K21" s="149">
        <f>IFERROR(I21/G21,0)</f>
        <v>0.96350263662161184</v>
      </c>
    </row>
    <row r="22" spans="1:11" ht="18.75" customHeight="1" x14ac:dyDescent="0.15">
      <c r="A22" s="136"/>
      <c r="B22" s="147">
        <v>45150</v>
      </c>
      <c r="C22" s="151" t="str">
        <f>TEXT(B22,"dddd")</f>
        <v>Saturday</v>
      </c>
      <c r="D22" s="254" t="s">
        <v>324</v>
      </c>
      <c r="E22" s="148">
        <v>42000</v>
      </c>
      <c r="F22" s="149">
        <f>IFERROR(G22/E22,0)</f>
        <v>0.83187071428571424</v>
      </c>
      <c r="G22" s="152">
        <v>34938.57</v>
      </c>
      <c r="H22" s="152">
        <v>1084.5999999999999</v>
      </c>
      <c r="I22" s="152">
        <v>34768.769999999997</v>
      </c>
      <c r="J22" s="142">
        <f>IFERROR(G22-I22,0)</f>
        <v>169.80000000000291</v>
      </c>
      <c r="K22" s="149">
        <f>IFERROR(I22/G22,0)</f>
        <v>0.99514004150713653</v>
      </c>
    </row>
    <row r="23" spans="1:11" ht="18.75" customHeight="1" x14ac:dyDescent="0.15">
      <c r="A23" s="136"/>
      <c r="B23" s="147">
        <v>45151</v>
      </c>
      <c r="C23" s="151" t="str">
        <f>TEXT(B23,"dddd")</f>
        <v>Sunday</v>
      </c>
      <c r="D23" s="255"/>
      <c r="E23" s="148">
        <v>42000</v>
      </c>
      <c r="F23" s="149">
        <f>IFERROR(G23/E23,0)</f>
        <v>1.0203264285714286</v>
      </c>
      <c r="G23" s="152">
        <v>42853.71</v>
      </c>
      <c r="H23" s="152">
        <v>0</v>
      </c>
      <c r="I23" s="152">
        <v>42713.93</v>
      </c>
      <c r="J23" s="142">
        <f>IFERROR(G23-I23,0)</f>
        <v>139.77999999999884</v>
      </c>
      <c r="K23" s="149">
        <f>IFERROR(I23/G23,0)</f>
        <v>0.99673820539691904</v>
      </c>
    </row>
    <row r="24" spans="1:11" ht="18.75" customHeight="1" x14ac:dyDescent="0.15">
      <c r="A24" s="136"/>
      <c r="B24" s="147">
        <v>45152</v>
      </c>
      <c r="C24" s="151" t="str">
        <f>TEXT(B24,"dddd")</f>
        <v>Monday</v>
      </c>
      <c r="D24" s="255"/>
      <c r="E24" s="148">
        <v>42000</v>
      </c>
      <c r="F24" s="149">
        <f>IFERROR(G24/E24,0)</f>
        <v>1.0914999999999999</v>
      </c>
      <c r="G24" s="152">
        <v>45843</v>
      </c>
      <c r="H24" s="152">
        <v>6354.69</v>
      </c>
      <c r="I24" s="152">
        <v>45054.94</v>
      </c>
      <c r="J24" s="142">
        <f>IFERROR(G24-I24,0)</f>
        <v>788.05999999999767</v>
      </c>
      <c r="K24" s="149">
        <f>IFERROR(I24/G24,0)</f>
        <v>0.98280958925026729</v>
      </c>
    </row>
    <row r="25" spans="1:11" ht="18.75" customHeight="1" x14ac:dyDescent="0.15">
      <c r="A25" s="136"/>
      <c r="B25" s="147">
        <v>45153</v>
      </c>
      <c r="C25" s="151" t="str">
        <f>TEXT(B25,"dddd")</f>
        <v>Tuesday</v>
      </c>
      <c r="D25" s="255"/>
      <c r="E25" s="148">
        <v>42000</v>
      </c>
      <c r="F25" s="149">
        <f>IFERROR(G25/E25,0)</f>
        <v>1.0350792857142856</v>
      </c>
      <c r="G25" s="152">
        <v>43473.33</v>
      </c>
      <c r="H25" s="152">
        <v>5909.2</v>
      </c>
      <c r="I25" s="152">
        <v>41707.730000000003</v>
      </c>
      <c r="J25" s="142">
        <f>IFERROR(G25-I25,0)</f>
        <v>1765.5999999999985</v>
      </c>
      <c r="K25" s="149">
        <f>IFERROR(I25/G25,0)</f>
        <v>0.95938659403362936</v>
      </c>
    </row>
    <row r="26" spans="1:11" ht="18.75" customHeight="1" x14ac:dyDescent="0.15">
      <c r="A26" s="136"/>
      <c r="B26" s="147">
        <v>45154</v>
      </c>
      <c r="C26" s="151" t="str">
        <f>TEXT(B26,"dddd")</f>
        <v>Wednesday</v>
      </c>
      <c r="D26" s="255"/>
      <c r="E26" s="148">
        <v>42000</v>
      </c>
      <c r="F26" s="149">
        <f>IFERROR(G26/E26,0)</f>
        <v>0.93241499999999999</v>
      </c>
      <c r="G26" s="152">
        <v>39161.43</v>
      </c>
      <c r="H26" s="152">
        <v>7038.42</v>
      </c>
      <c r="I26" s="152">
        <v>38913.589999999997</v>
      </c>
      <c r="J26" s="142">
        <f>IFERROR(G26-I26,0)</f>
        <v>247.84000000000378</v>
      </c>
      <c r="K26" s="149">
        <f>IFERROR(I26/G26,0)</f>
        <v>0.99367132405532677</v>
      </c>
    </row>
    <row r="27" spans="1:11" ht="18.75" customHeight="1" x14ac:dyDescent="0.15">
      <c r="A27" s="136"/>
      <c r="B27" s="147">
        <v>45155</v>
      </c>
      <c r="C27" s="151" t="str">
        <f>TEXT(B27,"dddd")</f>
        <v>Thursday</v>
      </c>
      <c r="D27" s="256"/>
      <c r="E27" s="148">
        <v>42000</v>
      </c>
      <c r="F27" s="149">
        <f>IFERROR(G27/E27,0)</f>
        <v>0.76877952380952386</v>
      </c>
      <c r="G27" s="152">
        <v>32288.74</v>
      </c>
      <c r="H27" s="152">
        <v>4812.26</v>
      </c>
      <c r="I27" s="152">
        <v>32288.74</v>
      </c>
      <c r="J27" s="142">
        <f>IFERROR(G27-I27,0)</f>
        <v>0</v>
      </c>
      <c r="K27" s="149">
        <f>IFERROR(I27/G27,0)</f>
        <v>1</v>
      </c>
    </row>
    <row r="28" spans="1:11" ht="18.75" customHeight="1" x14ac:dyDescent="0.15">
      <c r="A28" s="136"/>
      <c r="B28" s="147">
        <v>45156</v>
      </c>
      <c r="C28" s="151" t="str">
        <f>TEXT(B28,"dddd")</f>
        <v>Friday</v>
      </c>
      <c r="D28" s="254" t="s">
        <v>325</v>
      </c>
      <c r="E28" s="148">
        <v>35000</v>
      </c>
      <c r="F28" s="149">
        <f>IFERROR(G28/E28,0)</f>
        <v>1.0669037142857143</v>
      </c>
      <c r="G28" s="152">
        <v>37341.629999999997</v>
      </c>
      <c r="H28" s="152">
        <v>3451.59</v>
      </c>
      <c r="I28" s="152">
        <v>36990.800000000003</v>
      </c>
      <c r="J28" s="142">
        <f>IFERROR(G28-I28,0)</f>
        <v>350.82999999999447</v>
      </c>
      <c r="K28" s="149">
        <f>IFERROR(I28/G28,0)</f>
        <v>0.99060485576017987</v>
      </c>
    </row>
    <row r="29" spans="1:11" ht="18.75" customHeight="1" x14ac:dyDescent="0.15">
      <c r="A29" s="136"/>
      <c r="B29" s="147">
        <v>45157</v>
      </c>
      <c r="C29" s="151" t="str">
        <f>TEXT(B29,"dddd")</f>
        <v>Saturday</v>
      </c>
      <c r="D29" s="255"/>
      <c r="E29" s="148">
        <v>35000</v>
      </c>
      <c r="F29" s="149">
        <f>IFERROR(G29/E29,0)</f>
        <v>1.1108277142857144</v>
      </c>
      <c r="G29" s="152">
        <v>38878.97</v>
      </c>
      <c r="H29" s="152" t="s">
        <v>227</v>
      </c>
      <c r="I29" s="152">
        <v>38878.97</v>
      </c>
      <c r="J29" s="142">
        <f>IFERROR(G29-I29,0)</f>
        <v>0</v>
      </c>
      <c r="K29" s="149">
        <f>IFERROR(I29/G29,0)</f>
        <v>1</v>
      </c>
    </row>
    <row r="30" spans="1:11" ht="18.75" customHeight="1" x14ac:dyDescent="0.15">
      <c r="A30" s="136"/>
      <c r="B30" s="147">
        <v>45158</v>
      </c>
      <c r="C30" s="151" t="str">
        <f>TEXT(B30,"dddd")</f>
        <v>Sunday</v>
      </c>
      <c r="D30" s="256"/>
      <c r="E30" s="148">
        <v>35000</v>
      </c>
      <c r="F30" s="149">
        <f>IFERROR(G30/E30,0)</f>
        <v>1.3500748571428571</v>
      </c>
      <c r="G30" s="152">
        <v>47252.62</v>
      </c>
      <c r="H30" s="152">
        <v>0</v>
      </c>
      <c r="I30" s="152">
        <v>47252.62</v>
      </c>
      <c r="J30" s="142">
        <f>IFERROR(G30-I30,0)</f>
        <v>0</v>
      </c>
      <c r="K30" s="149">
        <f>IFERROR(I30/G30,0)</f>
        <v>1</v>
      </c>
    </row>
    <row r="31" spans="1:11" ht="18.75" customHeight="1" x14ac:dyDescent="0.15">
      <c r="A31" s="136"/>
      <c r="B31" s="147">
        <v>45159</v>
      </c>
      <c r="C31" s="151" t="str">
        <f>TEXT(B31,"dddd")</f>
        <v>Monday</v>
      </c>
      <c r="D31" s="254" t="s">
        <v>326</v>
      </c>
      <c r="E31" s="148">
        <v>36000</v>
      </c>
      <c r="F31" s="149">
        <f>IFERROR(G31/E31,0)</f>
        <v>0.96152694444444453</v>
      </c>
      <c r="G31" s="152">
        <v>34614.97</v>
      </c>
      <c r="H31" s="152">
        <v>4775.26</v>
      </c>
      <c r="I31" s="152">
        <v>34614.97</v>
      </c>
      <c r="J31" s="142">
        <f>IFERROR(G31-I31,0)</f>
        <v>0</v>
      </c>
      <c r="K31" s="149">
        <f>IFERROR(I31/G31,0)</f>
        <v>1</v>
      </c>
    </row>
    <row r="32" spans="1:11" ht="18.75" customHeight="1" x14ac:dyDescent="0.15">
      <c r="A32" s="136"/>
      <c r="B32" s="147">
        <v>45160</v>
      </c>
      <c r="C32" s="151" t="str">
        <f>TEXT(B32,"dddd")</f>
        <v>Tuesday</v>
      </c>
      <c r="D32" s="255"/>
      <c r="E32" s="148">
        <v>36000</v>
      </c>
      <c r="F32" s="149">
        <f>IFERROR(G32/E32,0)</f>
        <v>1.1815880555555556</v>
      </c>
      <c r="G32" s="152">
        <v>42537.17</v>
      </c>
      <c r="H32" s="152">
        <v>6623.12</v>
      </c>
      <c r="I32" s="152">
        <v>41176.07</v>
      </c>
      <c r="J32" s="142">
        <f>IFERROR(G32-I32,0)</f>
        <v>1361.0999999999985</v>
      </c>
      <c r="K32" s="149">
        <f>IFERROR(I32/G32,0)</f>
        <v>0.96800210263165132</v>
      </c>
    </row>
    <row r="33" spans="1:11" ht="18.75" customHeight="1" x14ac:dyDescent="0.15">
      <c r="A33" s="136"/>
      <c r="B33" s="147">
        <v>45161</v>
      </c>
      <c r="C33" s="151" t="str">
        <f>TEXT(B33,"dddd")</f>
        <v>Wednesday</v>
      </c>
      <c r="D33" s="255"/>
      <c r="E33" s="148">
        <v>36000</v>
      </c>
      <c r="F33" s="149">
        <f>IFERROR(G33/E33,0)</f>
        <v>1.0976438888888889</v>
      </c>
      <c r="G33" s="152">
        <v>39515.18</v>
      </c>
      <c r="H33" s="152">
        <v>3202.44</v>
      </c>
      <c r="I33" s="152">
        <v>39515.18</v>
      </c>
      <c r="J33" s="142">
        <f>IFERROR(G33-I33,0)</f>
        <v>0</v>
      </c>
      <c r="K33" s="149">
        <f>IFERROR(I33/G33,0)</f>
        <v>1</v>
      </c>
    </row>
    <row r="34" spans="1:11" ht="18.75" customHeight="1" x14ac:dyDescent="0.15">
      <c r="A34" s="136"/>
      <c r="B34" s="147">
        <v>45162</v>
      </c>
      <c r="C34" s="151" t="str">
        <f>TEXT(B34,"dddd")</f>
        <v>Thursday</v>
      </c>
      <c r="D34" s="255"/>
      <c r="E34" s="148">
        <v>36000</v>
      </c>
      <c r="F34" s="149">
        <f>IFERROR(G34/E34,0)</f>
        <v>0.81938333333333335</v>
      </c>
      <c r="G34" s="152">
        <v>29497.8</v>
      </c>
      <c r="H34" s="152">
        <v>4933.58</v>
      </c>
      <c r="I34" s="152">
        <v>29497.8</v>
      </c>
      <c r="J34" s="142">
        <f>IFERROR(G34-I34,0)</f>
        <v>0</v>
      </c>
      <c r="K34" s="149">
        <f>IFERROR(I34/G34,0)</f>
        <v>1</v>
      </c>
    </row>
    <row r="35" spans="1:11" ht="18.75" customHeight="1" x14ac:dyDescent="0.15">
      <c r="A35" s="136"/>
      <c r="B35" s="147">
        <v>45163</v>
      </c>
      <c r="C35" s="151" t="str">
        <f>TEXT(B35,"dddd")</f>
        <v>Friday</v>
      </c>
      <c r="D35" s="255"/>
      <c r="E35" s="148">
        <v>36000</v>
      </c>
      <c r="F35" s="149">
        <f>IFERROR(G35/E35,0)</f>
        <v>0.80501472222222215</v>
      </c>
      <c r="G35" s="152">
        <v>28980.53</v>
      </c>
      <c r="H35" s="152">
        <v>4301.21</v>
      </c>
      <c r="I35" s="152">
        <v>28672.92</v>
      </c>
      <c r="J35" s="142">
        <f>IFERROR(G35-I35,0)</f>
        <v>307.61000000000058</v>
      </c>
      <c r="K35" s="149">
        <f>IFERROR(I35/G35,0)</f>
        <v>0.98938563235385957</v>
      </c>
    </row>
    <row r="36" spans="1:11" ht="18.75" customHeight="1" x14ac:dyDescent="0.15">
      <c r="A36" s="136"/>
      <c r="B36" s="147">
        <v>45164</v>
      </c>
      <c r="C36" s="151" t="str">
        <f>TEXT(B36,"dddd")</f>
        <v>Saturday</v>
      </c>
      <c r="D36" s="256"/>
      <c r="E36" s="148">
        <v>36000</v>
      </c>
      <c r="F36" s="149">
        <f>IFERROR(G36/E36,0)</f>
        <v>1.2282563888888889</v>
      </c>
      <c r="G36" s="152">
        <v>44217.23</v>
      </c>
      <c r="H36" s="152" t="s">
        <v>226</v>
      </c>
      <c r="I36" s="152">
        <v>43458.67</v>
      </c>
      <c r="J36" s="142">
        <f>IFERROR(G36-I36,0)</f>
        <v>758.56000000000495</v>
      </c>
      <c r="K36" s="149">
        <f>IFERROR(I36/G36,0)</f>
        <v>0.98284469651310125</v>
      </c>
    </row>
    <row r="37" spans="1:11" ht="18.75" customHeight="1" x14ac:dyDescent="0.15">
      <c r="A37" s="136"/>
      <c r="B37" s="147">
        <v>45165</v>
      </c>
      <c r="C37" s="151" t="str">
        <f>TEXT(B37,"dddd")</f>
        <v>Sunday</v>
      </c>
      <c r="D37" s="254" t="s">
        <v>327</v>
      </c>
      <c r="E37" s="148">
        <v>36000</v>
      </c>
      <c r="F37" s="149">
        <f>IFERROR(G37/E37,0)</f>
        <v>1.6154166666666667</v>
      </c>
      <c r="G37" s="152">
        <v>58155</v>
      </c>
      <c r="H37" s="152"/>
      <c r="I37" s="152">
        <v>58155</v>
      </c>
      <c r="J37" s="142">
        <f>IFERROR(G37-I37,0)</f>
        <v>0</v>
      </c>
      <c r="K37" s="149">
        <f>IFERROR(I37/G37,0)</f>
        <v>1</v>
      </c>
    </row>
    <row r="38" spans="1:11" ht="18.75" customHeight="1" x14ac:dyDescent="0.15">
      <c r="A38" s="136"/>
      <c r="B38" s="147">
        <v>45166</v>
      </c>
      <c r="C38" s="151" t="str">
        <f>TEXT(B38,"dddd")</f>
        <v>Monday</v>
      </c>
      <c r="D38" s="255"/>
      <c r="E38" s="148">
        <v>36000</v>
      </c>
      <c r="F38" s="149">
        <f>IFERROR(G38/E38,0)</f>
        <v>1.1209847222222222</v>
      </c>
      <c r="G38" s="152">
        <v>40355.449999999997</v>
      </c>
      <c r="H38" s="152">
        <v>4354.1899999999996</v>
      </c>
      <c r="I38" s="152">
        <v>39337.370000000003</v>
      </c>
      <c r="J38" s="142">
        <f>IFERROR(G38-I38,0)</f>
        <v>1018.0799999999945</v>
      </c>
      <c r="K38" s="149">
        <f>IFERROR(I38/G38,0)</f>
        <v>0.97477218070917326</v>
      </c>
    </row>
    <row r="39" spans="1:11" ht="18.75" customHeight="1" x14ac:dyDescent="0.15">
      <c r="A39" s="136"/>
      <c r="B39" s="147">
        <v>45167</v>
      </c>
      <c r="C39" s="151" t="str">
        <f>TEXT(B39,"dddd")</f>
        <v>Tuesday</v>
      </c>
      <c r="D39" s="255"/>
      <c r="E39" s="148">
        <v>36000</v>
      </c>
      <c r="F39" s="149">
        <f>IFERROR(G39/E39,0)</f>
        <v>0.99097361111111115</v>
      </c>
      <c r="G39" s="150">
        <v>35675.050000000003</v>
      </c>
      <c r="H39" s="150">
        <v>4358.6099999999997</v>
      </c>
      <c r="I39" s="150">
        <v>35675.050000000003</v>
      </c>
      <c r="J39" s="142">
        <f>IFERROR(G39-I39,0)</f>
        <v>0</v>
      </c>
      <c r="K39" s="149">
        <f>IFERROR(I39/G39,0)</f>
        <v>1</v>
      </c>
    </row>
    <row r="40" spans="1:11" ht="18.75" customHeight="1" x14ac:dyDescent="0.15">
      <c r="A40" s="136"/>
      <c r="B40" s="147">
        <v>45168</v>
      </c>
      <c r="C40" s="151" t="str">
        <f>TEXT(B40,"dddd")</f>
        <v>Wednesday</v>
      </c>
      <c r="D40" s="255"/>
      <c r="E40" s="148">
        <v>36000</v>
      </c>
      <c r="F40" s="149">
        <f>IFERROR(G40/E40,0)</f>
        <v>0.94821999999999995</v>
      </c>
      <c r="G40" s="150">
        <v>34135.919999999998</v>
      </c>
      <c r="H40" s="150">
        <v>4142.72</v>
      </c>
      <c r="I40" s="150">
        <v>34135.919999999998</v>
      </c>
      <c r="J40" s="142">
        <f>IFERROR(G40-I40,0)</f>
        <v>0</v>
      </c>
      <c r="K40" s="149">
        <f>IFERROR(I40/G40,0)</f>
        <v>1</v>
      </c>
    </row>
    <row r="41" spans="1:11" ht="18.75" customHeight="1" x14ac:dyDescent="0.15">
      <c r="A41" s="136"/>
      <c r="B41" s="147">
        <v>45169</v>
      </c>
      <c r="C41" s="146" t="str">
        <f>TEXT(B41,"dddd")</f>
        <v>Thursday</v>
      </c>
      <c r="D41" s="256"/>
      <c r="E41" s="143">
        <v>36000</v>
      </c>
      <c r="F41" s="144">
        <f>IFERROR(G41/E41,0)</f>
        <v>0.91157444444444446</v>
      </c>
      <c r="G41" s="145">
        <v>32816.68</v>
      </c>
      <c r="H41" s="145">
        <v>4590.71</v>
      </c>
      <c r="I41" s="145">
        <v>32540.880000000001</v>
      </c>
      <c r="J41" s="141">
        <f>IFERROR(G41-I41,0)</f>
        <v>275.79999999999927</v>
      </c>
      <c r="K41" s="144">
        <f>IFERROR(I41/G41,0)</f>
        <v>0.99159573728969541</v>
      </c>
    </row>
    <row r="42" spans="1:11" ht="18.75" customHeight="1" x14ac:dyDescent="0.15">
      <c r="A42" s="136"/>
      <c r="B42" s="140" t="s">
        <v>53</v>
      </c>
      <c r="C42" s="139"/>
      <c r="D42" s="139"/>
      <c r="E42" s="137">
        <f>SUM(E11:E40)</f>
        <v>1123000</v>
      </c>
      <c r="F42" s="138">
        <f>IFERROR(G42/E42,0)</f>
        <v>1.067256678539626</v>
      </c>
      <c r="G42" s="137">
        <f>SUM(G11:G41)</f>
        <v>1198529.25</v>
      </c>
      <c r="H42" s="137">
        <f>SUM(H11:H41)</f>
        <v>132973.09999999998</v>
      </c>
      <c r="I42" s="137">
        <f>SUM(I11:I41)</f>
        <v>1186449.76</v>
      </c>
      <c r="J42" s="137">
        <f>SUM(J11:J40)</f>
        <v>11803.689999999991</v>
      </c>
      <c r="K42" s="138">
        <v>0.98992140579999999</v>
      </c>
    </row>
    <row r="43" spans="1:11" ht="18.75" customHeight="1" x14ac:dyDescent="0.15">
      <c r="A43" s="136"/>
      <c r="B43" s="136"/>
      <c r="C43" s="136"/>
      <c r="D43" s="136"/>
      <c r="E43" s="136"/>
      <c r="F43" s="136"/>
      <c r="G43" s="136"/>
      <c r="H43" s="136"/>
      <c r="I43" s="136"/>
      <c r="J43" s="136"/>
      <c r="K43" s="136"/>
    </row>
  </sheetData>
  <mergeCells count="10">
    <mergeCell ref="D28:D30"/>
    <mergeCell ref="D31:D36"/>
    <mergeCell ref="D37:D41"/>
    <mergeCell ref="C1:K1"/>
    <mergeCell ref="C2:K8"/>
    <mergeCell ref="D11:D13"/>
    <mergeCell ref="D14:D19"/>
    <mergeCell ref="D20:D21"/>
    <mergeCell ref="D22:D27"/>
    <mergeCell ref="G9:I9"/>
  </mergeCells>
  <phoneticPr fontId="47" type="noConversion"/>
  <conditionalFormatting sqref="F11:F41">
    <cfRule type="cellIs" dxfId="7" priority="3" operator="greaterThanOrEqual">
      <formula>"100%"</formula>
    </cfRule>
    <cfRule type="cellIs" dxfId="6" priority="4" operator="between">
      <formula>"0.01%"</formula>
      <formula>"99.99%"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34909-A3FD-9D46-B2BA-729035664D26}">
  <sheetPr>
    <outlinePr summaryBelow="0" summaryRight="0"/>
  </sheetPr>
  <dimension ref="A1:AV97"/>
  <sheetViews>
    <sheetView showGridLines="0" tabSelected="1" topLeftCell="B8" zoomScale="130" zoomScaleNormal="130" workbookViewId="0">
      <selection activeCell="X29" sqref="X29"/>
    </sheetView>
  </sheetViews>
  <sheetFormatPr baseColWidth="10" defaultColWidth="12.6640625" defaultRowHeight="15.75" customHeight="1" x14ac:dyDescent="0.15"/>
  <cols>
    <col min="1" max="1" width="4.5" style="135" customWidth="1"/>
    <col min="2" max="2" width="27.6640625" style="135" customWidth="1"/>
    <col min="3" max="16" width="13.83203125" style="135" customWidth="1"/>
    <col min="17" max="17" width="3.83203125" style="135" customWidth="1"/>
    <col min="18" max="18" width="11.6640625" style="135" customWidth="1"/>
    <col min="19" max="19" width="15.1640625" style="135" customWidth="1"/>
    <col min="20" max="20" width="15.5" style="135" customWidth="1"/>
    <col min="21" max="25" width="15.1640625" style="135" customWidth="1"/>
    <col min="26" max="26" width="18.33203125" style="135" customWidth="1"/>
    <col min="27" max="27" width="15.1640625" style="135" customWidth="1"/>
    <col min="28" max="28" width="16" style="135" customWidth="1"/>
    <col min="29" max="29" width="12.6640625" style="135" customWidth="1"/>
    <col min="30" max="32" width="15.1640625" style="135" customWidth="1"/>
    <col min="33" max="33" width="18.33203125" style="135" customWidth="1"/>
    <col min="34" max="41" width="15.1640625" style="135" customWidth="1"/>
    <col min="42" max="42" width="4.5" style="135" customWidth="1"/>
    <col min="43" max="48" width="13.83203125" style="135" hidden="1" customWidth="1"/>
    <col min="49" max="16384" width="12.6640625" style="135"/>
  </cols>
  <sheetData>
    <row r="1" spans="1:48" ht="23" x14ac:dyDescent="0.15">
      <c r="A1" s="176"/>
      <c r="B1" s="251"/>
      <c r="C1" s="252" t="s">
        <v>320</v>
      </c>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82"/>
      <c r="AQ1" s="182"/>
      <c r="AR1" s="182"/>
      <c r="AS1" s="182"/>
      <c r="AT1" s="182"/>
      <c r="AU1" s="182"/>
      <c r="AV1" s="182"/>
    </row>
    <row r="2" spans="1:48" ht="23" x14ac:dyDescent="0.15">
      <c r="A2" s="176"/>
      <c r="B2" s="251"/>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82"/>
      <c r="AQ2" s="182"/>
      <c r="AR2" s="182"/>
      <c r="AS2" s="182"/>
      <c r="AT2" s="182"/>
      <c r="AU2" s="182"/>
      <c r="AV2" s="182"/>
    </row>
    <row r="3" spans="1:48" ht="23" x14ac:dyDescent="0.15">
      <c r="A3" s="176"/>
      <c r="B3" s="251"/>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82"/>
      <c r="AQ3" s="182"/>
      <c r="AR3" s="182"/>
      <c r="AS3" s="182"/>
      <c r="AT3" s="182"/>
      <c r="AU3" s="182"/>
      <c r="AV3" s="182"/>
    </row>
    <row r="4" spans="1:48" ht="11.25" customHeight="1" x14ac:dyDescent="0.15">
      <c r="A4" s="176" t="s">
        <v>0</v>
      </c>
      <c r="B4" s="176"/>
      <c r="C4" s="176"/>
      <c r="D4" s="176"/>
      <c r="E4" s="176"/>
      <c r="F4" s="176"/>
      <c r="G4" s="176"/>
      <c r="H4" s="176"/>
      <c r="I4" s="176"/>
      <c r="J4" s="176"/>
      <c r="K4" s="176"/>
      <c r="L4" s="176"/>
      <c r="M4" s="176"/>
      <c r="N4" s="176"/>
      <c r="O4" s="176"/>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row>
    <row r="5" spans="1:48" ht="22.5" customHeight="1" x14ac:dyDescent="0.15">
      <c r="A5" s="175"/>
      <c r="B5" s="174" t="s">
        <v>319</v>
      </c>
      <c r="C5" s="161"/>
      <c r="D5" s="161"/>
      <c r="E5" s="161"/>
      <c r="F5" s="161"/>
      <c r="G5" s="161"/>
      <c r="H5" s="161"/>
      <c r="I5" s="161"/>
      <c r="J5" s="161"/>
      <c r="K5" s="161"/>
      <c r="L5" s="161"/>
      <c r="M5" s="161"/>
      <c r="N5" s="161"/>
      <c r="O5" s="160"/>
      <c r="P5" s="220"/>
      <c r="Q5" s="220"/>
      <c r="R5" s="228" t="s">
        <v>318</v>
      </c>
      <c r="S5" s="166"/>
      <c r="T5" s="166"/>
      <c r="U5" s="166"/>
      <c r="V5" s="166"/>
      <c r="W5" s="166"/>
      <c r="X5" s="166"/>
      <c r="Y5" s="166"/>
      <c r="Z5" s="166"/>
      <c r="AA5" s="166"/>
      <c r="AB5" s="166"/>
      <c r="AC5" s="166"/>
      <c r="AD5" s="166"/>
      <c r="AE5" s="166"/>
      <c r="AF5" s="166"/>
      <c r="AG5" s="166"/>
      <c r="AH5" s="166"/>
      <c r="AI5" s="166"/>
      <c r="AJ5" s="166"/>
      <c r="AK5" s="166"/>
      <c r="AL5" s="166"/>
      <c r="AM5" s="166"/>
      <c r="AN5" s="166"/>
      <c r="AO5" s="166"/>
      <c r="AP5" s="220"/>
      <c r="AQ5" s="220"/>
      <c r="AR5" s="220"/>
      <c r="AS5" s="220"/>
      <c r="AT5" s="220"/>
      <c r="AU5" s="220"/>
      <c r="AV5" s="220"/>
    </row>
    <row r="6" spans="1:48" ht="22.5" customHeight="1" x14ac:dyDescent="0.15">
      <c r="A6" s="173">
        <v>12</v>
      </c>
      <c r="B6" s="172" t="s">
        <v>234</v>
      </c>
      <c r="C6" s="171" t="s">
        <v>194</v>
      </c>
      <c r="D6" s="171" t="s">
        <v>195</v>
      </c>
      <c r="E6" s="171" t="s">
        <v>196</v>
      </c>
      <c r="F6" s="171" t="s">
        <v>197</v>
      </c>
      <c r="G6" s="171" t="s">
        <v>198</v>
      </c>
      <c r="H6" s="171" t="s">
        <v>199</v>
      </c>
      <c r="I6" s="171" t="s">
        <v>200</v>
      </c>
      <c r="J6" s="171" t="s">
        <v>291</v>
      </c>
      <c r="K6" s="171" t="s">
        <v>202</v>
      </c>
      <c r="L6" s="171" t="s">
        <v>203</v>
      </c>
      <c r="M6" s="171" t="s">
        <v>204</v>
      </c>
      <c r="N6" s="171" t="s">
        <v>205</v>
      </c>
      <c r="O6" s="171" t="s">
        <v>53</v>
      </c>
      <c r="P6" s="250" t="s">
        <v>315</v>
      </c>
      <c r="Q6" s="220"/>
      <c r="R6" s="171" t="s">
        <v>314</v>
      </c>
      <c r="S6" s="225" t="s">
        <v>313</v>
      </c>
      <c r="T6" s="225" t="s">
        <v>206</v>
      </c>
      <c r="U6" s="225" t="s">
        <v>310</v>
      </c>
      <c r="V6" s="225" t="s">
        <v>312</v>
      </c>
      <c r="W6" s="225" t="s">
        <v>311</v>
      </c>
      <c r="X6" s="225" t="s">
        <v>310</v>
      </c>
      <c r="Y6" s="225" t="s">
        <v>309</v>
      </c>
      <c r="Z6" s="225" t="s">
        <v>308</v>
      </c>
      <c r="AA6" s="223" t="s">
        <v>307</v>
      </c>
      <c r="AB6" s="223" t="s">
        <v>306</v>
      </c>
      <c r="AC6" s="223" t="s">
        <v>305</v>
      </c>
      <c r="AD6" s="223" t="s">
        <v>304</v>
      </c>
      <c r="AE6" s="223" t="s">
        <v>303</v>
      </c>
      <c r="AF6" s="223" t="s">
        <v>302</v>
      </c>
      <c r="AG6" s="223" t="s">
        <v>301</v>
      </c>
      <c r="AH6" s="249" t="s">
        <v>300</v>
      </c>
      <c r="AI6" s="249" t="s">
        <v>299</v>
      </c>
      <c r="AJ6" s="249" t="s">
        <v>298</v>
      </c>
      <c r="AK6" s="249" t="s">
        <v>294</v>
      </c>
      <c r="AL6" s="248" t="s">
        <v>297</v>
      </c>
      <c r="AM6" s="248" t="s">
        <v>296</v>
      </c>
      <c r="AN6" s="248" t="s">
        <v>295</v>
      </c>
      <c r="AO6" s="248" t="s">
        <v>294</v>
      </c>
      <c r="AP6" s="220"/>
      <c r="AQ6" s="220"/>
      <c r="AR6" s="220"/>
      <c r="AS6" s="220"/>
      <c r="AT6" s="220"/>
      <c r="AU6" s="220"/>
      <c r="AV6" s="220"/>
    </row>
    <row r="7" spans="1:48" ht="18.75" customHeight="1" x14ac:dyDescent="0.2">
      <c r="A7" s="170"/>
      <c r="B7" s="181" t="s">
        <v>277</v>
      </c>
      <c r="C7" s="168">
        <v>54505.62</v>
      </c>
      <c r="D7" s="168">
        <v>55786.76</v>
      </c>
      <c r="E7" s="168">
        <v>52599.05</v>
      </c>
      <c r="F7" s="168">
        <v>73654.83</v>
      </c>
      <c r="G7" s="168">
        <v>97786.63</v>
      </c>
      <c r="H7" s="168">
        <v>17256.740000000002</v>
      </c>
      <c r="I7" s="168">
        <v>21995.55</v>
      </c>
      <c r="J7" s="168"/>
      <c r="K7" s="168"/>
      <c r="L7" s="168"/>
      <c r="M7" s="168"/>
      <c r="N7" s="168"/>
      <c r="O7" s="246">
        <f>SUM(C7:N7)</f>
        <v>373585.18</v>
      </c>
      <c r="P7" s="245">
        <v>4.8376225389999999E-2</v>
      </c>
      <c r="Q7" s="182"/>
      <c r="R7" s="247" t="s">
        <v>194</v>
      </c>
      <c r="S7" s="210">
        <f>'[1]📌 Meta X Realizado'!C7</f>
        <v>1606500</v>
      </c>
      <c r="T7" s="210">
        <f>C22</f>
        <v>1290698.0700000003</v>
      </c>
      <c r="U7" s="215">
        <f>IFERROR(T7/S7,"")</f>
        <v>0.80342239028944928</v>
      </c>
      <c r="V7" s="216">
        <f>'[1]📌 Meta X Realizado'!C8</f>
        <v>1510110</v>
      </c>
      <c r="W7" s="216">
        <f>IFERROR('[1]📌 Meta X Realizado'!C$33,"")</f>
        <v>1535808.73</v>
      </c>
      <c r="X7" s="215">
        <f>IFERROR(W7/V7,"")</f>
        <v>1.0170177867837442</v>
      </c>
      <c r="Y7" s="215">
        <f>IFERROR(T7/$T$22,"")</f>
        <v>0.16713484391516847</v>
      </c>
      <c r="Z7" s="219"/>
      <c r="AA7" s="210">
        <f>SUM(AH7+AL7)</f>
        <v>559409.73</v>
      </c>
      <c r="AB7" s="210">
        <v>731288.34</v>
      </c>
      <c r="AC7" s="210" t="e">
        <f>'[1]📌 Meta X Realizado'!T32</f>
        <v>#REF!</v>
      </c>
      <c r="AD7" s="214">
        <v>8.3069712689999999</v>
      </c>
      <c r="AE7" s="210">
        <v>0.27774863690000001</v>
      </c>
      <c r="AF7" s="213">
        <f>IFERROR(AA7/T7,"")</f>
        <v>0.43341641473129333</v>
      </c>
      <c r="AG7" s="213" t="str">
        <f>IFERROR(AC7/T7,"")</f>
        <v/>
      </c>
      <c r="AH7" s="210">
        <f>C12</f>
        <v>260573</v>
      </c>
      <c r="AI7" s="210" t="str">
        <f>IFERROR('[1]📌 Meta X Realizado'!$S32,"")</f>
        <v/>
      </c>
      <c r="AJ7" s="214">
        <v>2.6621024150000001</v>
      </c>
      <c r="AK7" s="213"/>
      <c r="AL7" s="210">
        <f>C13</f>
        <v>298836.73</v>
      </c>
      <c r="AM7" s="210" t="str">
        <f>IFERROR('[1]📌 Meta X Realizado'!$R32,"")</f>
        <v/>
      </c>
      <c r="AN7" s="212">
        <v>5.1978041450000001</v>
      </c>
      <c r="AO7" s="218"/>
      <c r="AP7" s="182"/>
      <c r="AQ7" s="182"/>
      <c r="AR7" s="182"/>
      <c r="AS7" s="182"/>
      <c r="AT7" s="182"/>
      <c r="AU7" s="182"/>
      <c r="AV7" s="182"/>
    </row>
    <row r="8" spans="1:48" ht="18.75" customHeight="1" x14ac:dyDescent="0.2">
      <c r="A8" s="170"/>
      <c r="B8" s="181" t="s">
        <v>262</v>
      </c>
      <c r="C8" s="168">
        <v>0</v>
      </c>
      <c r="D8" s="168">
        <v>349.11</v>
      </c>
      <c r="E8" s="168">
        <v>115.98</v>
      </c>
      <c r="F8" s="168">
        <v>0</v>
      </c>
      <c r="G8" s="168">
        <v>0</v>
      </c>
      <c r="H8" s="168">
        <v>293.60000000000002</v>
      </c>
      <c r="I8" s="168">
        <v>0</v>
      </c>
      <c r="J8" s="168"/>
      <c r="K8" s="168"/>
      <c r="L8" s="168"/>
      <c r="M8" s="168"/>
      <c r="N8" s="168"/>
      <c r="O8" s="246">
        <f>SUM(C8:N8)</f>
        <v>758.69</v>
      </c>
      <c r="P8" s="245">
        <v>9.8244149949999998E-5</v>
      </c>
      <c r="Q8" s="182"/>
      <c r="R8" s="247" t="s">
        <v>195</v>
      </c>
      <c r="S8" s="210">
        <f>'[1]📌 Meta X Realizado'!D7</f>
        <v>1606500</v>
      </c>
      <c r="T8" s="210">
        <f>D22</f>
        <v>1067804.29</v>
      </c>
      <c r="U8" s="215">
        <f>IFERROR(T8/S8,"")</f>
        <v>0.66467742919389983</v>
      </c>
      <c r="V8" s="216">
        <f>'[1]📌 Meta X Realizado'!D8</f>
        <v>1510110</v>
      </c>
      <c r="W8" s="216">
        <f>IFERROR('[1]📌 Meta X Realizado'!D$33,"")</f>
        <v>1277368.4099999999</v>
      </c>
      <c r="X8" s="215">
        <f>IFERROR(W8/V8,"")</f>
        <v>0.84587772413930107</v>
      </c>
      <c r="Y8" s="215">
        <f>IFERROR(T8/$T$22,"")</f>
        <v>0.13827192237228436</v>
      </c>
      <c r="Z8" s="215">
        <f>IFERROR(T8/T7-1,"")</f>
        <v>-0.17269242527030371</v>
      </c>
      <c r="AA8" s="210">
        <f>SUM(AH8+AL8)</f>
        <v>497378.61</v>
      </c>
      <c r="AB8" s="210">
        <v>570425.68000000005</v>
      </c>
      <c r="AC8" s="210" t="e">
        <f>'[1]📌 Meta X Realizado'!T33</f>
        <v>#REF!</v>
      </c>
      <c r="AD8" s="214">
        <v>6.5244536799999997</v>
      </c>
      <c r="AE8" s="210">
        <v>0.3290488708</v>
      </c>
      <c r="AF8" s="213">
        <f>IFERROR(AA8/T8,"")</f>
        <v>0.46579566560834851</v>
      </c>
      <c r="AG8" s="213" t="str">
        <f>IFERROR(AC8/T8,"")</f>
        <v/>
      </c>
      <c r="AH8" s="210">
        <f>D12</f>
        <v>260312.54</v>
      </c>
      <c r="AI8" s="210" t="str">
        <f>IFERROR('[1]📌 Meta X Realizado'!$S33,"")</f>
        <v/>
      </c>
      <c r="AJ8" s="214">
        <v>2.5710660070000002</v>
      </c>
      <c r="AK8" s="213">
        <v>-3.4197184669999998E-2</v>
      </c>
      <c r="AL8" s="210">
        <f>D13</f>
        <v>237066.07</v>
      </c>
      <c r="AM8" s="210" t="str">
        <f>IFERROR('[1]📌 Meta X Realizado'!$R33,"")</f>
        <v/>
      </c>
      <c r="AN8" s="212">
        <v>3.7982263540000001</v>
      </c>
      <c r="AO8" s="211">
        <v>-0.26926327970000002</v>
      </c>
      <c r="AP8" s="182"/>
      <c r="AQ8" s="182"/>
      <c r="AR8" s="182"/>
      <c r="AS8" s="182"/>
      <c r="AT8" s="182"/>
      <c r="AU8" s="182"/>
      <c r="AV8" s="182"/>
    </row>
    <row r="9" spans="1:48" ht="18.75" customHeight="1" x14ac:dyDescent="0.2">
      <c r="A9" s="170"/>
      <c r="B9" s="181" t="s">
        <v>261</v>
      </c>
      <c r="C9" s="168">
        <v>47525.82</v>
      </c>
      <c r="D9" s="168">
        <v>42242.37</v>
      </c>
      <c r="E9" s="168">
        <v>51311.77</v>
      </c>
      <c r="F9" s="168">
        <v>37889.089999999997</v>
      </c>
      <c r="G9" s="168">
        <v>40535.14</v>
      </c>
      <c r="H9" s="168">
        <v>62720.55</v>
      </c>
      <c r="I9" s="168">
        <v>55882.239999999998</v>
      </c>
      <c r="J9" s="168"/>
      <c r="K9" s="168"/>
      <c r="L9" s="168"/>
      <c r="M9" s="168"/>
      <c r="N9" s="168"/>
      <c r="O9" s="246">
        <f>SUM(C9:N9)</f>
        <v>338106.98</v>
      </c>
      <c r="P9" s="245">
        <v>4.3782088660000003E-2</v>
      </c>
      <c r="Q9" s="182"/>
      <c r="R9" s="247" t="s">
        <v>196</v>
      </c>
      <c r="S9" s="210">
        <f>'[1]📌 Meta X Realizado'!E7</f>
        <v>1799209</v>
      </c>
      <c r="T9" s="210">
        <f>E22</f>
        <v>1105763.7999999998</v>
      </c>
      <c r="U9" s="215">
        <f>IFERROR(T9/S9,"")</f>
        <v>0.61458329743792961</v>
      </c>
      <c r="V9" s="216">
        <f>'[1]📌 Meta X Realizado'!E8</f>
        <v>1691256</v>
      </c>
      <c r="W9" s="216">
        <f>IFERROR('[1]📌 Meta X Realizado'!E$33,"")</f>
        <v>1348707.07</v>
      </c>
      <c r="X9" s="215">
        <f>IFERROR(W9/V9,"")</f>
        <v>0.7974588530654142</v>
      </c>
      <c r="Y9" s="215">
        <f>IFERROR(T9/$T$22,"")</f>
        <v>0.14318736846026545</v>
      </c>
      <c r="Z9" s="215">
        <f>IFERROR(T9/T8-1,"")</f>
        <v>3.5549126703733114E-2</v>
      </c>
      <c r="AA9" s="210">
        <f>SUM(AH9+AL9)</f>
        <v>500806.65</v>
      </c>
      <c r="AB9" s="210">
        <v>604957.15</v>
      </c>
      <c r="AC9" s="210" t="e">
        <f>'[1]📌 Meta X Realizado'!T34</f>
        <v>#REF!</v>
      </c>
      <c r="AD9" s="214">
        <v>5.6205308890000003</v>
      </c>
      <c r="AE9" s="210">
        <v>0.39283931230000002</v>
      </c>
      <c r="AF9" s="213">
        <f>IFERROR(AA9/T9,"")</f>
        <v>0.45290562957477909</v>
      </c>
      <c r="AG9" s="213" t="str">
        <f>IFERROR(AC9/T9,"")</f>
        <v/>
      </c>
      <c r="AH9" s="210">
        <f>E12</f>
        <v>272298.5</v>
      </c>
      <c r="AI9" s="210" t="str">
        <f>IFERROR('[1]📌 Meta X Realizado'!$S34,"")</f>
        <v/>
      </c>
      <c r="AJ9" s="214">
        <v>2.0991609630000001</v>
      </c>
      <c r="AK9" s="213">
        <v>-0.18354450729999999</v>
      </c>
      <c r="AL9" s="210">
        <f>E13</f>
        <v>228508.15</v>
      </c>
      <c r="AM9" s="210" t="str">
        <f>IFERROR('[1]📌 Meta X Realizado'!$R34,"")</f>
        <v/>
      </c>
      <c r="AN9" s="212">
        <v>3.4096147110000001</v>
      </c>
      <c r="AO9" s="211">
        <v>-0.10231397690000001</v>
      </c>
      <c r="AP9" s="182"/>
      <c r="AQ9" s="182"/>
      <c r="AR9" s="182"/>
      <c r="AS9" s="182"/>
      <c r="AT9" s="182"/>
      <c r="AU9" s="182"/>
      <c r="AV9" s="182"/>
    </row>
    <row r="10" spans="1:48" ht="18.75" customHeight="1" x14ac:dyDescent="0.2">
      <c r="A10" s="170"/>
      <c r="B10" s="181" t="s">
        <v>276</v>
      </c>
      <c r="C10" s="168">
        <v>69625.09</v>
      </c>
      <c r="D10" s="168">
        <v>71578.710000000006</v>
      </c>
      <c r="E10" s="168">
        <v>80641.3</v>
      </c>
      <c r="F10" s="168">
        <v>76174.61</v>
      </c>
      <c r="G10" s="168">
        <v>84470.73</v>
      </c>
      <c r="H10" s="168">
        <v>77653.72</v>
      </c>
      <c r="I10" s="168">
        <v>89215.31</v>
      </c>
      <c r="J10" s="168"/>
      <c r="K10" s="168"/>
      <c r="L10" s="168"/>
      <c r="M10" s="168"/>
      <c r="N10" s="168"/>
      <c r="O10" s="246">
        <f>SUM(C10:N10)</f>
        <v>549359.47</v>
      </c>
      <c r="P10" s="245">
        <v>7.1137558350000005E-2</v>
      </c>
      <c r="Q10" s="182"/>
      <c r="R10" s="247" t="s">
        <v>292</v>
      </c>
      <c r="S10" s="210">
        <f>'[1]📌 Meta X Realizado'!F7</f>
        <v>1702127.6595744682</v>
      </c>
      <c r="T10" s="210">
        <f>F22</f>
        <v>1084492.81</v>
      </c>
      <c r="U10" s="215">
        <f>IFERROR(T10/S10,"")</f>
        <v>0.637139525875</v>
      </c>
      <c r="V10" s="216">
        <f>'[1]📌 Meta X Realizado'!F8</f>
        <v>1600000</v>
      </c>
      <c r="W10" s="216">
        <f>IFERROR('[1]📌 Meta X Realizado'!F$33,"")</f>
        <v>1280938.97</v>
      </c>
      <c r="X10" s="215">
        <f>IFERROR(W10/V10,"")</f>
        <v>0.80058685625000003</v>
      </c>
      <c r="Y10" s="215">
        <f>IFERROR(T10/$T$22,"")</f>
        <v>0.14043294922295221</v>
      </c>
      <c r="Z10" s="215">
        <f>IFERROR(T10/T9-1,"")</f>
        <v>-1.923646804136625E-2</v>
      </c>
      <c r="AA10" s="210">
        <f>SUM(AH10+AL10)</f>
        <v>465165.79000000004</v>
      </c>
      <c r="AB10" s="210">
        <v>619327.02</v>
      </c>
      <c r="AC10" s="210" t="str">
        <f>'[1]📌 Meta X Realizado'!T35</f>
        <v/>
      </c>
      <c r="AD10" s="214">
        <v>5.3435339089999996</v>
      </c>
      <c r="AE10" s="210">
        <v>0.43630515050000002</v>
      </c>
      <c r="AF10" s="213">
        <f>IFERROR(AA10/T10,"")</f>
        <v>0.42892473395005726</v>
      </c>
      <c r="AG10" s="213" t="str">
        <f>IFERROR(AC10/T10,"")</f>
        <v/>
      </c>
      <c r="AH10" s="210">
        <f>F12</f>
        <v>260412.48</v>
      </c>
      <c r="AI10" s="210" t="str">
        <f>IFERROR('[1]📌 Meta X Realizado'!$S35,"")</f>
        <v/>
      </c>
      <c r="AJ10" s="214">
        <v>1.831568868</v>
      </c>
      <c r="AK10" s="213">
        <v>-0.1274757389</v>
      </c>
      <c r="AL10" s="210">
        <f>F13</f>
        <v>204753.31</v>
      </c>
      <c r="AM10" s="210" t="str">
        <f>IFERROR('[1]📌 Meta X Realizado'!$R35,"")</f>
        <v/>
      </c>
      <c r="AN10" s="212">
        <v>3.36908166</v>
      </c>
      <c r="AO10" s="211">
        <v>-1.188786838E-2</v>
      </c>
      <c r="AP10" s="182"/>
      <c r="AQ10" s="182"/>
      <c r="AR10" s="182"/>
      <c r="AS10" s="182"/>
      <c r="AT10" s="182"/>
      <c r="AU10" s="182"/>
      <c r="AV10" s="182"/>
    </row>
    <row r="11" spans="1:48" ht="18.75" customHeight="1" x14ac:dyDescent="0.2">
      <c r="A11" s="170"/>
      <c r="B11" s="181" t="s">
        <v>275</v>
      </c>
      <c r="C11" s="168">
        <v>80261.72</v>
      </c>
      <c r="D11" s="168">
        <v>54115.02</v>
      </c>
      <c r="E11" s="168">
        <v>67786.080000000002</v>
      </c>
      <c r="F11" s="168">
        <v>38030.01</v>
      </c>
      <c r="G11" s="168">
        <v>48629.49</v>
      </c>
      <c r="H11" s="168">
        <v>48995.27</v>
      </c>
      <c r="I11" s="168">
        <v>64535.199999999997</v>
      </c>
      <c r="J11" s="168"/>
      <c r="K11" s="168"/>
      <c r="L11" s="168"/>
      <c r="M11" s="168"/>
      <c r="N11" s="168"/>
      <c r="O11" s="246">
        <f>SUM(C11:N11)</f>
        <v>402352.79000000004</v>
      </c>
      <c r="P11" s="245">
        <v>5.2101395609999997E-2</v>
      </c>
      <c r="Q11" s="182"/>
      <c r="R11" s="247" t="s">
        <v>198</v>
      </c>
      <c r="S11" s="210">
        <f>'[1]📌 Meta X Realizado'!G7</f>
        <v>1578947</v>
      </c>
      <c r="T11" s="210">
        <f>G22</f>
        <v>1041930.4699999999</v>
      </c>
      <c r="U11" s="215">
        <f>IFERROR(T11/S11,"")</f>
        <v>0.65988945164087198</v>
      </c>
      <c r="V11" s="216">
        <f>'[1]📌 Meta X Realizado'!G8</f>
        <v>1500000</v>
      </c>
      <c r="W11" s="216">
        <f>IFERROR('[1]📌 Meta X Realizado'!G$33,"")</f>
        <v>1178799.1100000001</v>
      </c>
      <c r="X11" s="215">
        <f>IFERROR(W11/V11,"")</f>
        <v>0.78586607333333336</v>
      </c>
      <c r="Y11" s="215">
        <f>IFERROR(T11/$T$22,"")</f>
        <v>0.13492147429484269</v>
      </c>
      <c r="Z11" s="215">
        <f>IFERROR(T11/T10-1,"")</f>
        <v>-3.9246309064972174E-2</v>
      </c>
      <c r="AA11" s="210">
        <f>SUM(AH11+AL11)</f>
        <v>377663.63</v>
      </c>
      <c r="AB11" s="210">
        <v>664266.84</v>
      </c>
      <c r="AC11" s="210" t="str">
        <f>'[1]📌 Meta X Realizado'!T36</f>
        <v/>
      </c>
      <c r="AD11" s="214">
        <v>6.512019853</v>
      </c>
      <c r="AE11" s="210">
        <v>0.42366038789999999</v>
      </c>
      <c r="AF11" s="213">
        <f>IFERROR(AA11/T11,"")</f>
        <v>0.3624652900303415</v>
      </c>
      <c r="AG11" s="213" t="str">
        <f>IFERROR(AC11/T11,"")</f>
        <v/>
      </c>
      <c r="AH11" s="210">
        <f>G12</f>
        <v>165173.81</v>
      </c>
      <c r="AI11" s="210" t="str">
        <f>IFERROR('[1]📌 Meta X Realizado'!$S36,"")</f>
        <v/>
      </c>
      <c r="AJ11" s="214">
        <v>1.387497056</v>
      </c>
      <c r="AK11" s="213">
        <v>-0.24245433529999999</v>
      </c>
      <c r="AL11" s="210">
        <f>G13</f>
        <v>212489.82</v>
      </c>
      <c r="AM11" s="210" t="str">
        <f>IFERROR('[1]📌 Meta X Realizado'!$R36,"")</f>
        <v/>
      </c>
      <c r="AN11" s="212">
        <v>5.1881602710000001</v>
      </c>
      <c r="AO11" s="211">
        <v>0.53993307209999997</v>
      </c>
      <c r="AP11" s="182"/>
      <c r="AQ11" s="182"/>
      <c r="AR11" s="182"/>
      <c r="AS11" s="182"/>
      <c r="AT11" s="182"/>
      <c r="AU11" s="182"/>
      <c r="AV11" s="182"/>
    </row>
    <row r="12" spans="1:48" ht="18.75" customHeight="1" x14ac:dyDescent="0.2">
      <c r="A12" s="170"/>
      <c r="B12" s="181" t="s">
        <v>274</v>
      </c>
      <c r="C12" s="168">
        <v>260573</v>
      </c>
      <c r="D12" s="168">
        <v>260312.54</v>
      </c>
      <c r="E12" s="168">
        <v>272298.5</v>
      </c>
      <c r="F12" s="168">
        <v>260412.48</v>
      </c>
      <c r="G12" s="168">
        <v>165173.81</v>
      </c>
      <c r="H12" s="168">
        <v>215712.67</v>
      </c>
      <c r="I12" s="168">
        <v>196497.54</v>
      </c>
      <c r="J12" s="168"/>
      <c r="K12" s="168"/>
      <c r="L12" s="168"/>
      <c r="M12" s="168"/>
      <c r="N12" s="168"/>
      <c r="O12" s="246">
        <f>SUM(C12:N12)</f>
        <v>1630980.54</v>
      </c>
      <c r="P12" s="245">
        <v>0.2111986407</v>
      </c>
      <c r="Q12" s="182"/>
      <c r="R12" s="247" t="s">
        <v>199</v>
      </c>
      <c r="S12" s="210">
        <f>'[1]📌 Meta X Realizado'!H7</f>
        <v>1578947</v>
      </c>
      <c r="T12" s="210">
        <f>H22</f>
        <v>1001999.7199999999</v>
      </c>
      <c r="U12" s="215">
        <f>IFERROR(T12/S12,"")</f>
        <v>0.63459997073999308</v>
      </c>
      <c r="V12" s="216">
        <f>'[1]📌 Meta X Realizado'!H8</f>
        <v>1500000</v>
      </c>
      <c r="W12" s="216">
        <f>IFERROR('[1]📌 Meta X Realizado'!H$33,"")</f>
        <v>1071146.3799999999</v>
      </c>
      <c r="X12" s="215">
        <f>IFERROR(W12/V12,"")</f>
        <v>0.71409758666666656</v>
      </c>
      <c r="Y12" s="215">
        <f>IFERROR(T12/$T$22,"")</f>
        <v>0.1297507687489162</v>
      </c>
      <c r="Z12" s="215">
        <f>IFERROR(T12/T11-1,"")</f>
        <v>-3.832381444800248E-2</v>
      </c>
      <c r="AA12" s="210">
        <f>SUM(AH12+AL12)</f>
        <v>429629.75</v>
      </c>
      <c r="AB12" s="210">
        <v>572369.97</v>
      </c>
      <c r="AC12" s="210" t="str">
        <f>'[1]📌 Meta X Realizado'!T37</f>
        <v/>
      </c>
      <c r="AD12" s="214">
        <v>7.0591293840000002</v>
      </c>
      <c r="AE12" s="210">
        <v>0.33038636170000002</v>
      </c>
      <c r="AF12" s="213">
        <f>IFERROR(AA12/T12,"")</f>
        <v>0.4287723254054403</v>
      </c>
      <c r="AG12" s="213" t="str">
        <f>IFERROR(AC12/T12,"")</f>
        <v/>
      </c>
      <c r="AH12" s="210">
        <f>H12</f>
        <v>215712.67</v>
      </c>
      <c r="AI12" s="210" t="str">
        <f>IFERROR('[1]📌 Meta X Realizado'!$S37,"")</f>
        <v/>
      </c>
      <c r="AJ12" s="214">
        <v>2.0490137669999999</v>
      </c>
      <c r="AK12" s="213">
        <v>0.47676981260000001</v>
      </c>
      <c r="AL12" s="210">
        <f>H13</f>
        <v>213917.08</v>
      </c>
      <c r="AM12" s="210" t="str">
        <f>IFERROR('[1]📌 Meta X Realizado'!$R37,"")</f>
        <v/>
      </c>
      <c r="AN12" s="212">
        <v>5.8339743650000004</v>
      </c>
      <c r="AO12" s="211">
        <v>0.1244784394</v>
      </c>
      <c r="AP12" s="182"/>
      <c r="AQ12" s="182"/>
      <c r="AR12" s="182"/>
      <c r="AS12" s="182"/>
      <c r="AT12" s="182"/>
      <c r="AU12" s="182"/>
      <c r="AV12" s="182"/>
    </row>
    <row r="13" spans="1:48" ht="18.75" customHeight="1" x14ac:dyDescent="0.2">
      <c r="A13" s="170"/>
      <c r="B13" s="181" t="s">
        <v>273</v>
      </c>
      <c r="C13" s="168">
        <v>298836.73</v>
      </c>
      <c r="D13" s="168">
        <v>237066.07</v>
      </c>
      <c r="E13" s="168">
        <v>228508.15</v>
      </c>
      <c r="F13" s="168">
        <v>204753.31</v>
      </c>
      <c r="G13" s="168">
        <v>212489.82</v>
      </c>
      <c r="H13" s="168">
        <v>213917.08</v>
      </c>
      <c r="I13" s="168">
        <v>234800.96</v>
      </c>
      <c r="J13" s="168"/>
      <c r="K13" s="168"/>
      <c r="L13" s="168"/>
      <c r="M13" s="168"/>
      <c r="N13" s="168"/>
      <c r="O13" s="246">
        <f>SUM(C13:N13)</f>
        <v>1630372.12</v>
      </c>
      <c r="P13" s="245">
        <v>0.21111985529999999</v>
      </c>
      <c r="Q13" s="182"/>
      <c r="R13" s="247" t="s">
        <v>200</v>
      </c>
      <c r="S13" s="210">
        <f>'[1]📌 Meta X Realizado'!I7</f>
        <v>1578947</v>
      </c>
      <c r="T13" s="210">
        <f>I22</f>
        <v>1129806.28</v>
      </c>
      <c r="U13" s="215">
        <f>IFERROR(T13/S13,"")</f>
        <v>0.71554414429363367</v>
      </c>
      <c r="V13" s="215">
        <f>'[1]📌 Meta X Realizado'!I8</f>
        <v>1500000</v>
      </c>
      <c r="W13" s="216">
        <f>IFERROR('[1]📌 Meta X Realizado'!I$33,"")</f>
        <v>1436343.05</v>
      </c>
      <c r="X13" s="215">
        <f>IFERROR(W13/V13,"")</f>
        <v>0.95756203333333334</v>
      </c>
      <c r="Y13" s="215">
        <f>IFERROR(T13/$T$22,"")</f>
        <v>0.14630067298557059</v>
      </c>
      <c r="Z13" s="215">
        <f>IFERROR(T13/T12-1,"")</f>
        <v>0.12755149272896027</v>
      </c>
      <c r="AA13" s="210">
        <f>SUM(AH13+AL13)</f>
        <v>431298.5</v>
      </c>
      <c r="AB13" s="210">
        <v>698507.78</v>
      </c>
      <c r="AC13" s="210" t="str">
        <f>'[1]📌 Meta X Realizado'!T38</f>
        <v/>
      </c>
      <c r="AD13" s="214">
        <v>7.0061508430000004</v>
      </c>
      <c r="AE13" s="210">
        <v>0.37389232750000001</v>
      </c>
      <c r="AF13" s="213">
        <f>IFERROR(AA13/T13,"")</f>
        <v>0.38174553251730908</v>
      </c>
      <c r="AG13" s="213" t="str">
        <f>IFERROR(AC13/T13,"")</f>
        <v/>
      </c>
      <c r="AH13" s="210">
        <f>I12</f>
        <v>196497.54</v>
      </c>
      <c r="AI13" s="210" t="str">
        <f>IFERROR('[1]📌 Meta X Realizado'!$S38,"")</f>
        <v/>
      </c>
      <c r="AJ13" s="214">
        <v>1.68506489</v>
      </c>
      <c r="AK13" s="213">
        <v>-0.1776214894</v>
      </c>
      <c r="AL13" s="210">
        <f>I13</f>
        <v>234800.96</v>
      </c>
      <c r="AM13" s="210" t="str">
        <f>IFERROR('[1]📌 Meta X Realizado'!$R38,"")</f>
        <v/>
      </c>
      <c r="AN13" s="212">
        <v>5.2589427420000003</v>
      </c>
      <c r="AO13" s="211">
        <v>-9.8566018120000001E-2</v>
      </c>
      <c r="AP13" s="182"/>
      <c r="AQ13" s="182"/>
      <c r="AR13" s="182"/>
      <c r="AS13" s="182"/>
      <c r="AT13" s="182"/>
      <c r="AU13" s="182"/>
      <c r="AV13" s="182"/>
    </row>
    <row r="14" spans="1:48" ht="18.75" customHeight="1" x14ac:dyDescent="0.2">
      <c r="A14" s="170"/>
      <c r="B14" s="181" t="s">
        <v>272</v>
      </c>
      <c r="C14" s="168">
        <v>178065.87</v>
      </c>
      <c r="D14" s="168">
        <v>126905.12</v>
      </c>
      <c r="E14" s="168">
        <v>111805.9</v>
      </c>
      <c r="F14" s="168">
        <v>125330.08</v>
      </c>
      <c r="G14" s="168">
        <v>91547.82</v>
      </c>
      <c r="H14" s="168">
        <v>93192.33</v>
      </c>
      <c r="I14" s="168">
        <v>124445.69</v>
      </c>
      <c r="J14" s="168"/>
      <c r="K14" s="168"/>
      <c r="L14" s="168"/>
      <c r="M14" s="168"/>
      <c r="N14" s="168"/>
      <c r="O14" s="246">
        <f>SUM(C14:N14)</f>
        <v>851292.81</v>
      </c>
      <c r="P14" s="245">
        <v>0.1102354565</v>
      </c>
      <c r="Q14" s="182"/>
      <c r="R14" s="247" t="s">
        <v>291</v>
      </c>
      <c r="S14" s="210">
        <f>'[1]📌 Meta X Realizado'!J7</f>
        <v>1578947</v>
      </c>
      <c r="T14" s="210">
        <f>J22</f>
        <v>0</v>
      </c>
      <c r="U14" s="215">
        <f>IFERROR(T14/S14,"")</f>
        <v>0</v>
      </c>
      <c r="V14" s="215">
        <f>'[1]📌 Meta X Realizado'!J8</f>
        <v>1500000</v>
      </c>
      <c r="W14" s="216">
        <f>IFERROR('[1]📌 Meta X Realizado'!J$33,"")</f>
        <v>1186449.76</v>
      </c>
      <c r="X14" s="215">
        <f>IFERROR(W14/V14,"")</f>
        <v>0.79096650666666668</v>
      </c>
      <c r="Y14" s="215">
        <f>IFERROR(T14/$T$22,"")</f>
        <v>0</v>
      </c>
      <c r="Z14" s="215">
        <f>IFERROR(T14/T13-1,"")</f>
        <v>-1</v>
      </c>
      <c r="AA14" s="210">
        <f>SUM(AH14+AL14)</f>
        <v>0</v>
      </c>
      <c r="AB14" s="210">
        <v>0</v>
      </c>
      <c r="AC14" s="210">
        <f>'[1]📌 Meta X Realizado'!T39</f>
        <v>161844.03000000003</v>
      </c>
      <c r="AD14" s="214">
        <v>0</v>
      </c>
      <c r="AE14" s="210" t="s">
        <v>281</v>
      </c>
      <c r="AF14" s="213" t="str">
        <f>IFERROR(AA14/T14,"")</f>
        <v/>
      </c>
      <c r="AG14" s="213" t="str">
        <f>IFERROR(AC14/T14,"")</f>
        <v/>
      </c>
      <c r="AH14" s="210">
        <f>J12</f>
        <v>0</v>
      </c>
      <c r="AI14" s="210">
        <f>IFERROR('[1]📌 Meta X Realizado'!$S39,"")</f>
        <v>108329.35000000002</v>
      </c>
      <c r="AJ14" s="214">
        <v>0</v>
      </c>
      <c r="AK14" s="213">
        <v>-1</v>
      </c>
      <c r="AL14" s="210">
        <f>J13</f>
        <v>0</v>
      </c>
      <c r="AM14" s="210">
        <f>IFERROR('[1]📌 Meta X Realizado'!$R39,"")</f>
        <v>53514.68</v>
      </c>
      <c r="AN14" s="212">
        <v>0</v>
      </c>
      <c r="AO14" s="211">
        <v>-1</v>
      </c>
      <c r="AP14" s="182"/>
      <c r="AQ14" s="182"/>
      <c r="AR14" s="182"/>
      <c r="AS14" s="182"/>
      <c r="AT14" s="182"/>
      <c r="AU14" s="182"/>
      <c r="AV14" s="182"/>
    </row>
    <row r="15" spans="1:48" ht="18.75" customHeight="1" x14ac:dyDescent="0.2">
      <c r="A15" s="170"/>
      <c r="B15" s="181" t="s">
        <v>271</v>
      </c>
      <c r="C15" s="168">
        <v>23716.29</v>
      </c>
      <c r="D15" s="168">
        <v>25197.73</v>
      </c>
      <c r="E15" s="168">
        <v>20544.7</v>
      </c>
      <c r="F15" s="168">
        <v>21105.26</v>
      </c>
      <c r="G15" s="168">
        <v>28382.98</v>
      </c>
      <c r="H15" s="168">
        <v>25857.82</v>
      </c>
      <c r="I15" s="168">
        <v>38021.120000000003</v>
      </c>
      <c r="J15" s="168"/>
      <c r="K15" s="168"/>
      <c r="L15" s="168"/>
      <c r="M15" s="168"/>
      <c r="N15" s="168"/>
      <c r="O15" s="246">
        <f>SUM(C15:N15)</f>
        <v>182825.9</v>
      </c>
      <c r="P15" s="245">
        <v>2.3674458780000001E-2</v>
      </c>
      <c r="Q15" s="182"/>
      <c r="R15" s="247" t="s">
        <v>202</v>
      </c>
      <c r="S15" s="210">
        <f>'[1]📌 Meta X Realizado'!K7</f>
        <v>0</v>
      </c>
      <c r="T15" s="210">
        <f>K22</f>
        <v>0</v>
      </c>
      <c r="U15" s="215" t="str">
        <f>IFERROR(T15/S15,"")</f>
        <v/>
      </c>
      <c r="V15" s="215">
        <f>'[1]📌 Meta X Realizado'!K8</f>
        <v>0</v>
      </c>
      <c r="W15" s="216" t="str">
        <f>IFERROR('[1]📌 Meta X Realizado'!K$33,"")</f>
        <v/>
      </c>
      <c r="X15" s="215" t="str">
        <f>IFERROR(W15/V15,"")</f>
        <v/>
      </c>
      <c r="Y15" s="215">
        <f>IFERROR(T15/$T$22,"")</f>
        <v>0</v>
      </c>
      <c r="Z15" s="215" t="str">
        <f>IFERROR(T15/T14-1,"")</f>
        <v/>
      </c>
      <c r="AA15" s="210">
        <f>SUM(AH15+AL15)</f>
        <v>0</v>
      </c>
      <c r="AB15" s="210">
        <v>0</v>
      </c>
      <c r="AC15" s="210" t="str">
        <f>'[1]📌 Meta X Realizado'!T40</f>
        <v/>
      </c>
      <c r="AD15" s="214" t="s">
        <v>281</v>
      </c>
      <c r="AE15" s="210" t="s">
        <v>281</v>
      </c>
      <c r="AF15" s="213" t="str">
        <f>IFERROR(AA15/T15,"")</f>
        <v/>
      </c>
      <c r="AG15" s="213" t="str">
        <f>IFERROR(AC15/T15,"")</f>
        <v/>
      </c>
      <c r="AH15" s="210">
        <f>K12</f>
        <v>0</v>
      </c>
      <c r="AI15" s="210" t="str">
        <f>IFERROR('[1]📌 Meta X Realizado'!$S40,"")</f>
        <v/>
      </c>
      <c r="AJ15" s="214" t="s">
        <v>281</v>
      </c>
      <c r="AK15" s="213" t="s">
        <v>281</v>
      </c>
      <c r="AL15" s="210">
        <f>K13</f>
        <v>0</v>
      </c>
      <c r="AM15" s="210" t="str">
        <f>IFERROR('[1]📌 Meta X Realizado'!$R40,"")</f>
        <v/>
      </c>
      <c r="AN15" s="212" t="s">
        <v>281</v>
      </c>
      <c r="AO15" s="211" t="s">
        <v>281</v>
      </c>
      <c r="AP15" s="182"/>
      <c r="AQ15" s="182"/>
      <c r="AR15" s="182"/>
      <c r="AS15" s="182"/>
      <c r="AT15" s="182"/>
      <c r="AU15" s="182"/>
      <c r="AV15" s="182"/>
    </row>
    <row r="16" spans="1:48" ht="18.75" customHeight="1" x14ac:dyDescent="0.2">
      <c r="A16" s="170"/>
      <c r="B16" s="181" t="s">
        <v>255</v>
      </c>
      <c r="C16" s="168">
        <v>193581.59</v>
      </c>
      <c r="D16" s="168">
        <v>140111.07999999999</v>
      </c>
      <c r="E16" s="168">
        <v>145973.51999999999</v>
      </c>
      <c r="F16" s="168">
        <v>158405.73000000001</v>
      </c>
      <c r="G16" s="168">
        <v>145744.85</v>
      </c>
      <c r="H16" s="168">
        <v>161991.5</v>
      </c>
      <c r="I16" s="168">
        <v>211056.23</v>
      </c>
      <c r="J16" s="168"/>
      <c r="K16" s="168"/>
      <c r="L16" s="168"/>
      <c r="M16" s="168"/>
      <c r="N16" s="168"/>
      <c r="O16" s="246">
        <f>SUM(C16:N16)</f>
        <v>1156864.5</v>
      </c>
      <c r="P16" s="245">
        <v>0.1498044912</v>
      </c>
      <c r="Q16" s="182"/>
      <c r="R16" s="247" t="s">
        <v>203</v>
      </c>
      <c r="S16" s="210">
        <f>'[1]📌 Meta X Realizado'!L7</f>
        <v>0</v>
      </c>
      <c r="T16" s="210">
        <f>L22</f>
        <v>0</v>
      </c>
      <c r="U16" s="215" t="str">
        <f>IFERROR(T16/S16,"")</f>
        <v/>
      </c>
      <c r="V16" s="215">
        <f>'[1]📌 Meta X Realizado'!L8</f>
        <v>0</v>
      </c>
      <c r="W16" s="216" t="str">
        <f>IFERROR('[1]📌 Meta X Realizado'!L$33,"")</f>
        <v/>
      </c>
      <c r="X16" s="215" t="str">
        <f>IFERROR(W16/V16,"")</f>
        <v/>
      </c>
      <c r="Y16" s="215">
        <f>IFERROR(T16/$T$22,"")</f>
        <v>0</v>
      </c>
      <c r="Z16" s="215" t="str">
        <f>IFERROR(T16/T15-1,"")</f>
        <v/>
      </c>
      <c r="AA16" s="210">
        <f>SUM(AH16+AL16)</f>
        <v>0</v>
      </c>
      <c r="AB16" s="210">
        <v>0</v>
      </c>
      <c r="AC16" s="210" t="str">
        <f>'[1]📌 Meta X Realizado'!T41</f>
        <v/>
      </c>
      <c r="AD16" s="214" t="s">
        <v>281</v>
      </c>
      <c r="AE16" s="210" t="s">
        <v>281</v>
      </c>
      <c r="AF16" s="213" t="str">
        <f>IFERROR(AA16/T16,"")</f>
        <v/>
      </c>
      <c r="AG16" s="213" t="str">
        <f>IFERROR(AC16/T16,"")</f>
        <v/>
      </c>
      <c r="AH16" s="210">
        <f>L12</f>
        <v>0</v>
      </c>
      <c r="AI16" s="210" t="str">
        <f>IFERROR('[1]📌 Meta X Realizado'!$S41,"")</f>
        <v/>
      </c>
      <c r="AJ16" s="214" t="s">
        <v>281</v>
      </c>
      <c r="AK16" s="213" t="s">
        <v>281</v>
      </c>
      <c r="AL16" s="210">
        <f>L13</f>
        <v>0</v>
      </c>
      <c r="AM16" s="210" t="str">
        <f>IFERROR('[1]📌 Meta X Realizado'!$R41,"")</f>
        <v/>
      </c>
      <c r="AN16" s="212" t="s">
        <v>281</v>
      </c>
      <c r="AO16" s="211" t="s">
        <v>281</v>
      </c>
      <c r="AP16" s="182"/>
      <c r="AQ16" s="182"/>
      <c r="AR16" s="182"/>
      <c r="AS16" s="182"/>
      <c r="AT16" s="182"/>
      <c r="AU16" s="182"/>
      <c r="AV16" s="182"/>
    </row>
    <row r="17" spans="1:48" ht="18.75" customHeight="1" x14ac:dyDescent="0.2">
      <c r="A17" s="170"/>
      <c r="B17" s="181" t="s">
        <v>270</v>
      </c>
      <c r="C17" s="168">
        <v>78641.31</v>
      </c>
      <c r="D17" s="168">
        <v>52784.42</v>
      </c>
      <c r="E17" s="168">
        <v>73634.05</v>
      </c>
      <c r="F17" s="168">
        <v>88047.23</v>
      </c>
      <c r="G17" s="168">
        <v>125026.26</v>
      </c>
      <c r="H17" s="168">
        <v>83779.63</v>
      </c>
      <c r="I17" s="168">
        <v>90114.39</v>
      </c>
      <c r="J17" s="168"/>
      <c r="K17" s="168"/>
      <c r="L17" s="168"/>
      <c r="M17" s="168"/>
      <c r="N17" s="168"/>
      <c r="O17" s="246">
        <f>SUM(C17:N17)</f>
        <v>592027.28999999992</v>
      </c>
      <c r="P17" s="245">
        <v>7.6662692079999997E-2</v>
      </c>
      <c r="Q17" s="182"/>
      <c r="R17" s="247" t="s">
        <v>204</v>
      </c>
      <c r="S17" s="210">
        <f>'[1]📌 Meta X Realizado'!M7</f>
        <v>0</v>
      </c>
      <c r="T17" s="210">
        <f>M22</f>
        <v>0</v>
      </c>
      <c r="U17" s="215" t="str">
        <f>IFERROR(T17/S17,"")</f>
        <v/>
      </c>
      <c r="V17" s="215">
        <f>'[1]📌 Meta X Realizado'!M8</f>
        <v>0</v>
      </c>
      <c r="W17" s="216" t="str">
        <f>IFERROR('[1]📌 Meta X Realizado'!M$33,"")</f>
        <v/>
      </c>
      <c r="X17" s="215" t="str">
        <f>IFERROR(W17/V17,"")</f>
        <v/>
      </c>
      <c r="Y17" s="215">
        <f>IFERROR(T17/$T$22,"")</f>
        <v>0</v>
      </c>
      <c r="Z17" s="215" t="str">
        <f>IFERROR(T17/T16-1,"")</f>
        <v/>
      </c>
      <c r="AA17" s="210">
        <f>SUM(AH17+AL17)</f>
        <v>0</v>
      </c>
      <c r="AB17" s="210">
        <v>0</v>
      </c>
      <c r="AC17" s="210" t="str">
        <f>'[1]📌 Meta X Realizado'!T42</f>
        <v/>
      </c>
      <c r="AD17" s="214" t="s">
        <v>281</v>
      </c>
      <c r="AE17" s="210" t="s">
        <v>281</v>
      </c>
      <c r="AF17" s="213" t="str">
        <f>IFERROR(AA17/T17,"")</f>
        <v/>
      </c>
      <c r="AG17" s="213" t="str">
        <f>IFERROR(AC17/T17,"")</f>
        <v/>
      </c>
      <c r="AH17" s="210">
        <f>M12</f>
        <v>0</v>
      </c>
      <c r="AI17" s="210" t="str">
        <f>IFERROR('[1]📌 Meta X Realizado'!$S42,"")</f>
        <v/>
      </c>
      <c r="AJ17" s="214" t="s">
        <v>281</v>
      </c>
      <c r="AK17" s="213" t="s">
        <v>281</v>
      </c>
      <c r="AL17" s="210">
        <f>M13</f>
        <v>0</v>
      </c>
      <c r="AM17" s="210" t="str">
        <f>IFERROR('[1]📌 Meta X Realizado'!$R42,"")</f>
        <v/>
      </c>
      <c r="AN17" s="212" t="s">
        <v>281</v>
      </c>
      <c r="AO17" s="211" t="s">
        <v>281</v>
      </c>
      <c r="AP17" s="182"/>
      <c r="AQ17" s="182"/>
      <c r="AR17" s="182"/>
      <c r="AS17" s="182"/>
      <c r="AT17" s="182"/>
      <c r="AU17" s="182"/>
      <c r="AV17" s="182"/>
    </row>
    <row r="18" spans="1:48" ht="18.75" customHeight="1" x14ac:dyDescent="0.2">
      <c r="A18" s="170"/>
      <c r="B18" s="181" t="s">
        <v>269</v>
      </c>
      <c r="C18" s="168">
        <v>473.29</v>
      </c>
      <c r="D18" s="168">
        <v>0</v>
      </c>
      <c r="E18" s="168">
        <v>0</v>
      </c>
      <c r="F18" s="168">
        <v>0</v>
      </c>
      <c r="G18" s="168">
        <v>0</v>
      </c>
      <c r="H18" s="168">
        <v>0</v>
      </c>
      <c r="I18" s="168">
        <v>0</v>
      </c>
      <c r="J18" s="168"/>
      <c r="K18" s="168"/>
      <c r="L18" s="168"/>
      <c r="M18" s="168"/>
      <c r="N18" s="168"/>
      <c r="O18" s="246">
        <f>SUM(C18:N18)</f>
        <v>473.29</v>
      </c>
      <c r="P18" s="245">
        <v>6.1287184129999996E-5</v>
      </c>
      <c r="Q18" s="182"/>
      <c r="R18" s="247" t="s">
        <v>205</v>
      </c>
      <c r="S18" s="210">
        <f>'[1]📌 Meta X Realizado'!N7</f>
        <v>0</v>
      </c>
      <c r="T18" s="210">
        <f>N22</f>
        <v>0</v>
      </c>
      <c r="U18" s="215" t="str">
        <f>IFERROR(T18/S18,"")</f>
        <v/>
      </c>
      <c r="V18" s="215">
        <f>'[1]📌 Meta X Realizado'!N8</f>
        <v>0</v>
      </c>
      <c r="W18" s="216" t="str">
        <f>IFERROR('[1]📌 Meta X Realizado'!N$33,"")</f>
        <v/>
      </c>
      <c r="X18" s="215" t="str">
        <f>IFERROR(W18/V18,"")</f>
        <v/>
      </c>
      <c r="Y18" s="215">
        <f>IFERROR(T18/$T$22,"")</f>
        <v>0</v>
      </c>
      <c r="Z18" s="215" t="str">
        <f>IFERROR(T18/T17-1,"")</f>
        <v/>
      </c>
      <c r="AA18" s="210">
        <f>SUM(AH18+AL18)</f>
        <v>0</v>
      </c>
      <c r="AB18" s="210">
        <v>0</v>
      </c>
      <c r="AC18" s="210" t="str">
        <f>'[1]📌 Meta X Realizado'!T43</f>
        <v/>
      </c>
      <c r="AD18" s="214" t="s">
        <v>281</v>
      </c>
      <c r="AE18" s="210" t="s">
        <v>281</v>
      </c>
      <c r="AF18" s="213" t="str">
        <f>IFERROR(AA18/T18,"")</f>
        <v/>
      </c>
      <c r="AG18" s="213" t="str">
        <f>IFERROR(AC18/T18,"")</f>
        <v/>
      </c>
      <c r="AH18" s="210">
        <f>N12</f>
        <v>0</v>
      </c>
      <c r="AI18" s="210" t="str">
        <f>IFERROR('[1]📌 Meta X Realizado'!$S43,"")</f>
        <v/>
      </c>
      <c r="AJ18" s="214" t="s">
        <v>281</v>
      </c>
      <c r="AK18" s="213" t="s">
        <v>281</v>
      </c>
      <c r="AL18" s="210">
        <f>N13</f>
        <v>0</v>
      </c>
      <c r="AM18" s="210" t="str">
        <f>IFERROR('[1]📌 Meta X Realizado'!$R43,"")</f>
        <v/>
      </c>
      <c r="AN18" s="212" t="s">
        <v>281</v>
      </c>
      <c r="AO18" s="211" t="s">
        <v>281</v>
      </c>
      <c r="AP18" s="182"/>
      <c r="AQ18" s="182"/>
      <c r="AR18" s="182"/>
      <c r="AS18" s="182"/>
      <c r="AT18" s="182"/>
      <c r="AU18" s="182"/>
      <c r="AV18" s="182"/>
    </row>
    <row r="19" spans="1:48" ht="18.75" customHeight="1" x14ac:dyDescent="0.15">
      <c r="A19" s="170"/>
      <c r="B19" s="181" t="s">
        <v>252</v>
      </c>
      <c r="C19" s="168">
        <v>492.37</v>
      </c>
      <c r="D19" s="168">
        <v>893.51</v>
      </c>
      <c r="E19" s="168">
        <v>297.42</v>
      </c>
      <c r="F19" s="168">
        <v>183.7</v>
      </c>
      <c r="G19" s="168">
        <v>699.51</v>
      </c>
      <c r="H19" s="168">
        <v>120.47</v>
      </c>
      <c r="I19" s="168">
        <v>284.83</v>
      </c>
      <c r="J19" s="168"/>
      <c r="K19" s="168"/>
      <c r="L19" s="168"/>
      <c r="M19" s="168"/>
      <c r="N19" s="168"/>
      <c r="O19" s="246">
        <f>SUM(C19:N19)</f>
        <v>2971.81</v>
      </c>
      <c r="P19" s="245">
        <v>3.8482508959999999E-4</v>
      </c>
      <c r="Q19" s="182"/>
      <c r="R19" s="182"/>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182"/>
      <c r="AQ19" s="182"/>
      <c r="AR19" s="182"/>
      <c r="AS19" s="182"/>
      <c r="AT19" s="182"/>
      <c r="AU19" s="182"/>
      <c r="AV19" s="182"/>
    </row>
    <row r="20" spans="1:48" ht="18.75" customHeight="1" x14ac:dyDescent="0.15">
      <c r="A20" s="170"/>
      <c r="B20" s="181" t="s">
        <v>268</v>
      </c>
      <c r="C20" s="168">
        <v>4399.37</v>
      </c>
      <c r="D20" s="168">
        <v>461.85</v>
      </c>
      <c r="E20" s="168">
        <v>247.38</v>
      </c>
      <c r="F20" s="168">
        <v>506.48</v>
      </c>
      <c r="G20" s="168">
        <v>463.94</v>
      </c>
      <c r="H20" s="168">
        <v>415.6</v>
      </c>
      <c r="I20" s="168">
        <v>1763.28</v>
      </c>
      <c r="J20" s="168"/>
      <c r="K20" s="168"/>
      <c r="L20" s="168"/>
      <c r="M20" s="168"/>
      <c r="N20" s="168"/>
      <c r="O20" s="246">
        <f>SUM(C20:N20)</f>
        <v>8257.9</v>
      </c>
      <c r="P20" s="245">
        <v>1.069330512E-3</v>
      </c>
      <c r="Q20" s="182"/>
      <c r="R20" s="182"/>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182"/>
      <c r="AQ20" s="182"/>
      <c r="AR20" s="182"/>
      <c r="AS20" s="182"/>
      <c r="AT20" s="182"/>
      <c r="AU20" s="182"/>
      <c r="AV20" s="182"/>
    </row>
    <row r="21" spans="1:48" ht="18.75" customHeight="1" thickBot="1" x14ac:dyDescent="0.2">
      <c r="A21" s="170"/>
      <c r="B21" s="181" t="s">
        <v>267</v>
      </c>
      <c r="C21" s="168">
        <v>0</v>
      </c>
      <c r="D21" s="168">
        <v>0</v>
      </c>
      <c r="E21" s="168">
        <v>0</v>
      </c>
      <c r="F21" s="168">
        <v>0</v>
      </c>
      <c r="G21" s="168">
        <v>979.49</v>
      </c>
      <c r="H21" s="168">
        <v>92.74</v>
      </c>
      <c r="I21" s="168">
        <v>1193.94</v>
      </c>
      <c r="J21" s="168"/>
      <c r="K21" s="168"/>
      <c r="L21" s="168"/>
      <c r="M21" s="168"/>
      <c r="N21" s="168"/>
      <c r="O21" s="246">
        <f>SUM(C21:N21)</f>
        <v>2266.17</v>
      </c>
      <c r="P21" s="245">
        <v>2.9345048080000002E-4</v>
      </c>
      <c r="Q21" s="182"/>
      <c r="R21" s="182"/>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182"/>
      <c r="AQ21" s="182"/>
      <c r="AR21" s="182"/>
      <c r="AS21" s="182"/>
      <c r="AT21" s="182"/>
      <c r="AU21" s="182"/>
      <c r="AV21" s="182"/>
    </row>
    <row r="22" spans="1:48" ht="18.75" customHeight="1" thickBot="1" x14ac:dyDescent="0.2">
      <c r="A22" s="170"/>
      <c r="B22" s="180" t="s">
        <v>266</v>
      </c>
      <c r="C22" s="179">
        <f>IFERROR(SUM(C7:C21),"")</f>
        <v>1290698.0700000003</v>
      </c>
      <c r="D22" s="179">
        <f>IFERROR(SUM(D7:D21),"")</f>
        <v>1067804.29</v>
      </c>
      <c r="E22" s="179">
        <f>IFERROR(SUM(E7:E21),"")</f>
        <v>1105763.7999999998</v>
      </c>
      <c r="F22" s="179">
        <f>IFERROR(SUM(F7:F21),"")</f>
        <v>1084492.81</v>
      </c>
      <c r="G22" s="179">
        <f>IFERROR(SUM(G7:G21),"")</f>
        <v>1041930.4699999999</v>
      </c>
      <c r="H22" s="179">
        <f>IFERROR(SUM(H7:H21),"")</f>
        <v>1001999.7199999999</v>
      </c>
      <c r="I22" s="179">
        <f>IFERROR(SUM(I7:I21),"")</f>
        <v>1129806.28</v>
      </c>
      <c r="J22" s="179">
        <f>IFERROR(SUM(J7:J21),"")</f>
        <v>0</v>
      </c>
      <c r="K22" s="179">
        <f>IFERROR(SUM(K7:K21),"")</f>
        <v>0</v>
      </c>
      <c r="L22" s="179">
        <f>IFERROR(SUM(L7:L21),"")</f>
        <v>0</v>
      </c>
      <c r="M22" s="179">
        <f>IFERROR(SUM(M7:M21),"")</f>
        <v>0</v>
      </c>
      <c r="N22" s="179">
        <f>IFERROR(SUM(N7:N21),"")</f>
        <v>0</v>
      </c>
      <c r="O22" s="243">
        <f>SUM(C22:N22)</f>
        <v>7722495.4400000004</v>
      </c>
      <c r="P22" s="182"/>
      <c r="Q22" s="182"/>
      <c r="R22" s="207" t="s">
        <v>289</v>
      </c>
      <c r="S22" s="204">
        <f>SUM(S7:S18)</f>
        <v>13030124.659574468</v>
      </c>
      <c r="T22" s="204">
        <f>SUM(T7:T18)</f>
        <v>7722495.4400000004</v>
      </c>
      <c r="U22" s="206">
        <f>T22/S22</f>
        <v>0.5926647397287601</v>
      </c>
      <c r="V22" s="205"/>
      <c r="W22" s="205"/>
      <c r="X22" s="205"/>
      <c r="Y22" s="205"/>
      <c r="Z22" s="205"/>
      <c r="AA22" s="204">
        <f>SUM(AA7:AA18)</f>
        <v>3261352.6599999997</v>
      </c>
      <c r="AB22" s="204">
        <f>SUM(AB7:AB18)</f>
        <v>4461142.78</v>
      </c>
      <c r="AC22" s="204" t="e">
        <f>SUM(AC7:AC18)</f>
        <v>#REF!</v>
      </c>
      <c r="AD22" s="203" t="e">
        <f>T22/AC22</f>
        <v>#REF!</v>
      </c>
      <c r="AE22" s="203" t="e">
        <f>AA22/AC22</f>
        <v>#REF!</v>
      </c>
      <c r="AF22" s="206">
        <f>AA22/T22</f>
        <v>0.42231849605339483</v>
      </c>
      <c r="AG22" s="205"/>
      <c r="AH22" s="204">
        <f>SUM(AH7:AH18)</f>
        <v>1630980.54</v>
      </c>
      <c r="AI22" s="204">
        <f>SUM(AI7:AI18)</f>
        <v>108329.35000000002</v>
      </c>
      <c r="AJ22" s="203">
        <f>AH22/AI22</f>
        <v>15.055758573276769</v>
      </c>
      <c r="AK22" s="205" t="s">
        <v>282</v>
      </c>
      <c r="AL22" s="204">
        <f>SUM(AL11:AL18)</f>
        <v>661207.86</v>
      </c>
      <c r="AM22" s="204">
        <f>SUM(AM7:AM18)</f>
        <v>53514.68</v>
      </c>
      <c r="AN22" s="203">
        <v>1.5613394739999999</v>
      </c>
      <c r="AO22" s="202" t="s">
        <v>282</v>
      </c>
      <c r="AP22" s="182"/>
      <c r="AQ22" s="182"/>
      <c r="AR22" s="182"/>
      <c r="AS22" s="182"/>
      <c r="AT22" s="182"/>
      <c r="AU22" s="182"/>
      <c r="AV22" s="182"/>
    </row>
    <row r="23" spans="1:48" ht="18.75" customHeight="1" x14ac:dyDescent="0.15">
      <c r="A23" s="170"/>
      <c r="B23" s="180" t="s">
        <v>288</v>
      </c>
      <c r="C23" s="208">
        <f>IFERROR(C22/$O$22,"")</f>
        <v>0.16713484391516847</v>
      </c>
      <c r="D23" s="208">
        <f>IFERROR(D22/$O$22,"")</f>
        <v>0.13827192237228436</v>
      </c>
      <c r="E23" s="208">
        <f>IFERROR(E22/$O$22,"")</f>
        <v>0.14318736846026545</v>
      </c>
      <c r="F23" s="208">
        <f>IFERROR(F22/$O$22,"")</f>
        <v>0.14043294922295221</v>
      </c>
      <c r="G23" s="208">
        <f>IFERROR(G22/$O$22,"")</f>
        <v>0.13492147429484269</v>
      </c>
      <c r="H23" s="208">
        <f>IFERROR(H22/$O$22,"")</f>
        <v>0.1297507687489162</v>
      </c>
      <c r="I23" s="208">
        <f>IFERROR(I22/$O$22,"")</f>
        <v>0.14630067298557059</v>
      </c>
      <c r="J23" s="208">
        <f>IFERROR(J22/$O$22,"")</f>
        <v>0</v>
      </c>
      <c r="K23" s="208">
        <f>IFERROR(K22/$O$22,"")</f>
        <v>0</v>
      </c>
      <c r="L23" s="208">
        <f>IFERROR(L22/$O$22,"")</f>
        <v>0</v>
      </c>
      <c r="M23" s="208">
        <f>IFERROR(M22/$O$22,"")</f>
        <v>0</v>
      </c>
      <c r="N23" s="208">
        <f>IFERROR(N22/$O$22,"")</f>
        <v>0</v>
      </c>
      <c r="O23" s="213">
        <v>1</v>
      </c>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row>
    <row r="24" spans="1:48" ht="18.75" customHeight="1" thickBot="1" x14ac:dyDescent="0.2">
      <c r="A24" s="182"/>
      <c r="B24" s="182"/>
      <c r="C24" s="182"/>
      <c r="D24" s="182"/>
      <c r="E24" s="182"/>
      <c r="F24" s="182"/>
      <c r="G24" s="182"/>
      <c r="H24" s="182"/>
      <c r="I24" s="182"/>
      <c r="J24" s="182"/>
      <c r="K24" s="182"/>
      <c r="L24" s="182"/>
      <c r="M24" s="182"/>
      <c r="N24" s="182"/>
      <c r="O24" s="197"/>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row>
    <row r="25" spans="1:48" ht="18.75" customHeight="1" thickTop="1" thickBot="1" x14ac:dyDescent="0.2">
      <c r="A25" s="182"/>
      <c r="B25" s="200" t="s">
        <v>287</v>
      </c>
      <c r="C25" s="242"/>
      <c r="D25" s="199">
        <v>-0.17269242530000001</v>
      </c>
      <c r="E25" s="199">
        <v>3.5549126700000003E-2</v>
      </c>
      <c r="F25" s="199">
        <v>-1.9236468039999999E-2</v>
      </c>
      <c r="G25" s="199">
        <v>-3.9246309059999998E-2</v>
      </c>
      <c r="H25" s="199">
        <v>-3.832381445E-2</v>
      </c>
      <c r="I25" s="199">
        <v>0.12755149269999999</v>
      </c>
      <c r="J25" s="199"/>
      <c r="K25" s="199"/>
      <c r="L25" s="199"/>
      <c r="M25" s="199"/>
      <c r="N25" s="199"/>
      <c r="O25" s="182"/>
      <c r="P25" s="198" t="s">
        <v>286</v>
      </c>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row>
    <row r="26" spans="1:48" ht="18.75" customHeight="1" thickBot="1" x14ac:dyDescent="0.2">
      <c r="A26" s="182"/>
      <c r="B26" s="182"/>
      <c r="C26" s="182"/>
      <c r="D26" s="182"/>
      <c r="E26" s="182"/>
      <c r="F26" s="182"/>
      <c r="G26" s="182"/>
      <c r="H26" s="182"/>
      <c r="I26" s="182"/>
      <c r="J26" s="182"/>
      <c r="K26" s="182"/>
      <c r="L26" s="182"/>
      <c r="M26" s="182"/>
      <c r="N26" s="182"/>
      <c r="O26" s="197"/>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row>
    <row r="27" spans="1:48" ht="18.75" customHeight="1" thickTop="1" x14ac:dyDescent="0.15">
      <c r="A27" s="182"/>
      <c r="B27" s="241" t="s">
        <v>277</v>
      </c>
      <c r="C27" s="240"/>
      <c r="D27" s="239">
        <v>2.3504732170000001E-2</v>
      </c>
      <c r="E27" s="239">
        <v>-5.7140977539999999E-2</v>
      </c>
      <c r="F27" s="239">
        <v>0.40030722990000001</v>
      </c>
      <c r="G27" s="239">
        <v>0.32763363919999999</v>
      </c>
      <c r="H27" s="239">
        <v>-0.82352659049999999</v>
      </c>
      <c r="I27" s="239">
        <v>0.27460632769999999</v>
      </c>
      <c r="J27" s="239"/>
      <c r="K27" s="239"/>
      <c r="L27" s="239"/>
      <c r="M27" s="239"/>
      <c r="N27" s="238"/>
      <c r="O27" s="182"/>
      <c r="P27" s="192" t="s">
        <v>285</v>
      </c>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row>
    <row r="28" spans="1:48" ht="18.75" customHeight="1" x14ac:dyDescent="0.15">
      <c r="A28" s="182"/>
      <c r="B28" s="236" t="s">
        <v>262</v>
      </c>
      <c r="C28" s="235"/>
      <c r="D28" s="190">
        <v>0</v>
      </c>
      <c r="E28" s="190">
        <v>-0.66778379310000002</v>
      </c>
      <c r="F28" s="190">
        <v>-1</v>
      </c>
      <c r="G28" s="190">
        <v>0</v>
      </c>
      <c r="H28" s="190">
        <v>0</v>
      </c>
      <c r="I28" s="190">
        <v>-1</v>
      </c>
      <c r="J28" s="190"/>
      <c r="K28" s="190"/>
      <c r="L28" s="190"/>
      <c r="M28" s="190"/>
      <c r="N28" s="233"/>
      <c r="O28" s="182"/>
      <c r="P28" s="188"/>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row>
    <row r="29" spans="1:48" ht="18.75" customHeight="1" x14ac:dyDescent="0.15">
      <c r="A29" s="182"/>
      <c r="B29" s="236" t="s">
        <v>261</v>
      </c>
      <c r="C29" s="235"/>
      <c r="D29" s="190">
        <v>-0.1111700966</v>
      </c>
      <c r="E29" s="190">
        <v>0.21469912790000001</v>
      </c>
      <c r="F29" s="190">
        <v>-0.2615906643</v>
      </c>
      <c r="G29" s="190">
        <v>6.9836726089999995E-2</v>
      </c>
      <c r="H29" s="190">
        <v>0.54731302270000004</v>
      </c>
      <c r="I29" s="190">
        <v>-0.1090282212</v>
      </c>
      <c r="J29" s="190"/>
      <c r="K29" s="190"/>
      <c r="L29" s="190"/>
      <c r="M29" s="190"/>
      <c r="N29" s="233"/>
      <c r="O29" s="182"/>
      <c r="P29" s="188"/>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row>
    <row r="30" spans="1:48" ht="18.75" customHeight="1" x14ac:dyDescent="0.15">
      <c r="A30" s="182"/>
      <c r="B30" s="236" t="s">
        <v>276</v>
      </c>
      <c r="C30" s="235"/>
      <c r="D30" s="190">
        <v>2.8059137880000001E-2</v>
      </c>
      <c r="E30" s="190">
        <v>0.12661013309999999</v>
      </c>
      <c r="F30" s="190">
        <v>-5.5389608049999997E-2</v>
      </c>
      <c r="G30" s="190">
        <v>0.1089092547</v>
      </c>
      <c r="H30" s="190">
        <v>-8.0702629179999999E-2</v>
      </c>
      <c r="I30" s="190">
        <v>0.1488864925</v>
      </c>
      <c r="J30" s="190"/>
      <c r="K30" s="190"/>
      <c r="L30" s="190"/>
      <c r="M30" s="190"/>
      <c r="N30" s="233"/>
      <c r="O30" s="182"/>
      <c r="P30" s="188"/>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row>
    <row r="31" spans="1:48" ht="18.75" customHeight="1" x14ac:dyDescent="0.15">
      <c r="A31" s="182"/>
      <c r="B31" s="236" t="s">
        <v>275</v>
      </c>
      <c r="C31" s="235"/>
      <c r="D31" s="190">
        <v>-0.325768</v>
      </c>
      <c r="E31" s="190">
        <v>0.25262967660000002</v>
      </c>
      <c r="F31" s="190">
        <v>-0.43897021339999998</v>
      </c>
      <c r="G31" s="190">
        <v>0.2787135738</v>
      </c>
      <c r="H31" s="190">
        <v>7.5217733109999999E-3</v>
      </c>
      <c r="I31" s="190">
        <v>0.31717204539999999</v>
      </c>
      <c r="J31" s="190"/>
      <c r="K31" s="190"/>
      <c r="L31" s="190"/>
      <c r="M31" s="190"/>
      <c r="N31" s="233"/>
      <c r="O31" s="182"/>
      <c r="P31" s="188"/>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row>
    <row r="32" spans="1:48" ht="18.75" customHeight="1" x14ac:dyDescent="0.15">
      <c r="A32" s="182"/>
      <c r="B32" s="236" t="s">
        <v>274</v>
      </c>
      <c r="C32" s="235"/>
      <c r="D32" s="190">
        <v>-9.9956634029999989E-4</v>
      </c>
      <c r="E32" s="190">
        <v>4.6044497130000001E-2</v>
      </c>
      <c r="F32" s="190">
        <v>-4.3650699510000002E-2</v>
      </c>
      <c r="G32" s="190">
        <v>-0.3657223724</v>
      </c>
      <c r="H32" s="190">
        <v>0.30597381029999998</v>
      </c>
      <c r="I32" s="190">
        <v>-8.9077428789999996E-2</v>
      </c>
      <c r="J32" s="190"/>
      <c r="K32" s="190"/>
      <c r="L32" s="190"/>
      <c r="M32" s="190"/>
      <c r="N32" s="233"/>
      <c r="O32" s="182"/>
      <c r="P32" s="188"/>
      <c r="Q32" s="182"/>
      <c r="R32" s="182"/>
      <c r="S32" s="182"/>
      <c r="T32" s="182"/>
      <c r="U32" s="182"/>
      <c r="V32" s="182"/>
      <c r="W32" s="182"/>
      <c r="X32" s="237"/>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row>
    <row r="33" spans="1:48" ht="18.75" customHeight="1" x14ac:dyDescent="0.15">
      <c r="A33" s="182"/>
      <c r="B33" s="236" t="s">
        <v>273</v>
      </c>
      <c r="C33" s="235"/>
      <c r="D33" s="190">
        <v>-0.20670370739999999</v>
      </c>
      <c r="E33" s="190">
        <v>-3.6099303460000003E-2</v>
      </c>
      <c r="F33" s="190">
        <v>-0.1039562046</v>
      </c>
      <c r="G33" s="190">
        <v>3.7784541800000002E-2</v>
      </c>
      <c r="H33" s="190">
        <v>6.7168394230000001E-3</v>
      </c>
      <c r="I33" s="190">
        <v>9.762605211E-2</v>
      </c>
      <c r="J33" s="190"/>
      <c r="K33" s="190"/>
      <c r="L33" s="190"/>
      <c r="M33" s="190"/>
      <c r="N33" s="233"/>
      <c r="O33" s="182"/>
      <c r="P33" s="188"/>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row>
    <row r="34" spans="1:48" ht="18.75" customHeight="1" x14ac:dyDescent="0.15">
      <c r="A34" s="182"/>
      <c r="B34" s="236" t="s">
        <v>272</v>
      </c>
      <c r="C34" s="235"/>
      <c r="D34" s="190">
        <v>-0.28731362160000001</v>
      </c>
      <c r="E34" s="190">
        <v>-0.1189803847</v>
      </c>
      <c r="F34" s="190">
        <v>0.1209612373</v>
      </c>
      <c r="G34" s="190">
        <v>-0.2695463052</v>
      </c>
      <c r="H34" s="190">
        <v>1.7963398799999999E-2</v>
      </c>
      <c r="I34" s="190">
        <v>0.3353640799</v>
      </c>
      <c r="J34" s="190"/>
      <c r="K34" s="190"/>
      <c r="L34" s="190"/>
      <c r="M34" s="190"/>
      <c r="N34" s="233"/>
      <c r="O34" s="182"/>
      <c r="P34" s="188"/>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row>
    <row r="35" spans="1:48" ht="18.75" customHeight="1" x14ac:dyDescent="0.15">
      <c r="A35" s="182"/>
      <c r="B35" s="236" t="s">
        <v>271</v>
      </c>
      <c r="C35" s="235"/>
      <c r="D35" s="190">
        <v>6.246508202E-2</v>
      </c>
      <c r="E35" s="190">
        <v>-0.1846606817</v>
      </c>
      <c r="F35" s="190">
        <v>2.7284895859999998E-2</v>
      </c>
      <c r="G35" s="190">
        <v>0.34482967749999999</v>
      </c>
      <c r="H35" s="190">
        <v>-8.8967402299999998E-2</v>
      </c>
      <c r="I35" s="190">
        <v>0.47039154890000001</v>
      </c>
      <c r="J35" s="190"/>
      <c r="K35" s="190"/>
      <c r="L35" s="190"/>
      <c r="M35" s="190"/>
      <c r="N35" s="233"/>
      <c r="O35" s="182"/>
      <c r="P35" s="188"/>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row>
    <row r="36" spans="1:48" ht="18.75" customHeight="1" x14ac:dyDescent="0.15">
      <c r="A36" s="182"/>
      <c r="B36" s="236" t="s">
        <v>255</v>
      </c>
      <c r="C36" s="235"/>
      <c r="D36" s="190">
        <v>-0.27621691710000001</v>
      </c>
      <c r="E36" s="190">
        <v>4.1841373289999997E-2</v>
      </c>
      <c r="F36" s="190">
        <v>8.5167570119999994E-2</v>
      </c>
      <c r="G36" s="190">
        <v>-7.9926906680000007E-2</v>
      </c>
      <c r="H36" s="190">
        <v>0.1114732356</v>
      </c>
      <c r="I36" s="190">
        <v>0.30288459579999999</v>
      </c>
      <c r="J36" s="190"/>
      <c r="K36" s="190"/>
      <c r="L36" s="190"/>
      <c r="M36" s="190"/>
      <c r="N36" s="233"/>
      <c r="O36" s="182"/>
      <c r="P36" s="188"/>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row>
    <row r="37" spans="1:48" ht="18.75" customHeight="1" x14ac:dyDescent="0.15">
      <c r="A37" s="182"/>
      <c r="B37" s="236" t="s">
        <v>270</v>
      </c>
      <c r="C37" s="235"/>
      <c r="D37" s="190">
        <v>-0.32879526040000001</v>
      </c>
      <c r="E37" s="190">
        <v>0.39499590979999999</v>
      </c>
      <c r="F37" s="190">
        <v>0.19574069329999999</v>
      </c>
      <c r="G37" s="190">
        <v>0.419990839</v>
      </c>
      <c r="H37" s="190">
        <v>-0.32990373379999999</v>
      </c>
      <c r="I37" s="190">
        <v>7.5612174460000001E-2</v>
      </c>
      <c r="J37" s="190"/>
      <c r="K37" s="190"/>
      <c r="L37" s="190"/>
      <c r="M37" s="190"/>
      <c r="N37" s="233"/>
      <c r="O37" s="182"/>
      <c r="P37" s="188"/>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row>
    <row r="38" spans="1:48" ht="18.75" customHeight="1" thickBot="1" x14ac:dyDescent="0.2">
      <c r="A38" s="182"/>
      <c r="B38" s="236" t="s">
        <v>269</v>
      </c>
      <c r="C38" s="235"/>
      <c r="D38" s="190">
        <v>-1</v>
      </c>
      <c r="E38" s="190">
        <v>0</v>
      </c>
      <c r="F38" s="190">
        <v>0</v>
      </c>
      <c r="G38" s="190">
        <v>0</v>
      </c>
      <c r="H38" s="190">
        <v>0</v>
      </c>
      <c r="I38" s="190">
        <v>0</v>
      </c>
      <c r="J38" s="190"/>
      <c r="K38" s="190"/>
      <c r="L38" s="190"/>
      <c r="M38" s="190"/>
      <c r="N38" s="233"/>
      <c r="O38" s="182"/>
      <c r="P38" s="183"/>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row>
    <row r="39" spans="1:48" ht="18.75" customHeight="1" thickTop="1" x14ac:dyDescent="0.15">
      <c r="A39" s="182"/>
      <c r="B39" s="234" t="s">
        <v>252</v>
      </c>
      <c r="C39" s="182"/>
      <c r="D39" s="190">
        <v>0.81471251290000002</v>
      </c>
      <c r="E39" s="190">
        <v>-0.66713299240000001</v>
      </c>
      <c r="F39" s="190">
        <v>-0.38235491900000002</v>
      </c>
      <c r="G39" s="190">
        <v>2.8078933039999998</v>
      </c>
      <c r="H39" s="190">
        <v>-0.82777944560000005</v>
      </c>
      <c r="I39" s="190">
        <v>1.364323068</v>
      </c>
      <c r="J39" s="190"/>
      <c r="K39" s="190"/>
      <c r="L39" s="190"/>
      <c r="M39" s="190"/>
      <c r="N39" s="233"/>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row>
    <row r="40" spans="1:48" ht="18.75" customHeight="1" x14ac:dyDescent="0.15">
      <c r="A40" s="182"/>
      <c r="B40" s="234" t="s">
        <v>268</v>
      </c>
      <c r="C40" s="182"/>
      <c r="D40" s="190">
        <v>-0.89501905950000005</v>
      </c>
      <c r="E40" s="190">
        <v>-0.46437154920000001</v>
      </c>
      <c r="F40" s="190">
        <v>1.047376506</v>
      </c>
      <c r="G40" s="190">
        <v>-8.3991470540000002E-2</v>
      </c>
      <c r="H40" s="190">
        <v>-0.1041945079</v>
      </c>
      <c r="I40" s="190">
        <v>3.2427333969999999</v>
      </c>
      <c r="J40" s="190"/>
      <c r="K40" s="190"/>
      <c r="L40" s="190"/>
      <c r="M40" s="190"/>
      <c r="N40" s="233"/>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row>
    <row r="41" spans="1:48" ht="18.75" customHeight="1" x14ac:dyDescent="0.15">
      <c r="A41" s="182"/>
      <c r="B41" s="232" t="s">
        <v>267</v>
      </c>
      <c r="C41" s="231"/>
      <c r="D41" s="230">
        <v>0</v>
      </c>
      <c r="E41" s="230">
        <v>0</v>
      </c>
      <c r="F41" s="230">
        <v>0</v>
      </c>
      <c r="G41" s="230">
        <v>0</v>
      </c>
      <c r="H41" s="230">
        <v>0</v>
      </c>
      <c r="I41" s="230">
        <v>0</v>
      </c>
      <c r="J41" s="230"/>
      <c r="K41" s="230"/>
      <c r="L41" s="230"/>
      <c r="M41" s="230"/>
      <c r="N41" s="229"/>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row>
    <row r="42" spans="1:48" ht="18.75" customHeight="1" x14ac:dyDescent="0.15">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row>
    <row r="43" spans="1:48" ht="22.5" customHeight="1" x14ac:dyDescent="0.15">
      <c r="A43" s="175"/>
      <c r="B43" s="228" t="s">
        <v>317</v>
      </c>
      <c r="C43" s="166"/>
      <c r="D43" s="166"/>
      <c r="E43" s="166"/>
      <c r="F43" s="166"/>
      <c r="G43" s="166"/>
      <c r="H43" s="166"/>
      <c r="I43" s="166"/>
      <c r="J43" s="166"/>
      <c r="K43" s="166"/>
      <c r="L43" s="166"/>
      <c r="M43" s="166"/>
      <c r="N43" s="166"/>
      <c r="O43" s="166"/>
      <c r="P43" s="220"/>
      <c r="Q43" s="220"/>
      <c r="R43" s="228" t="s">
        <v>316</v>
      </c>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220"/>
      <c r="AQ43" s="220"/>
      <c r="AR43" s="220"/>
      <c r="AS43" s="220"/>
      <c r="AT43" s="220"/>
      <c r="AU43" s="220"/>
      <c r="AV43" s="220"/>
    </row>
    <row r="44" spans="1:48" ht="22.5" customHeight="1" x14ac:dyDescent="0.15">
      <c r="A44" s="173"/>
      <c r="B44" s="171" t="s">
        <v>234</v>
      </c>
      <c r="C44" s="171" t="s">
        <v>194</v>
      </c>
      <c r="D44" s="171" t="s">
        <v>195</v>
      </c>
      <c r="E44" s="171" t="s">
        <v>196</v>
      </c>
      <c r="F44" s="171" t="s">
        <v>197</v>
      </c>
      <c r="G44" s="171" t="s">
        <v>198</v>
      </c>
      <c r="H44" s="171" t="s">
        <v>199</v>
      </c>
      <c r="I44" s="171" t="s">
        <v>200</v>
      </c>
      <c r="J44" s="171" t="s">
        <v>291</v>
      </c>
      <c r="K44" s="171" t="s">
        <v>202</v>
      </c>
      <c r="L44" s="171" t="s">
        <v>203</v>
      </c>
      <c r="M44" s="171" t="s">
        <v>204</v>
      </c>
      <c r="N44" s="171" t="s">
        <v>205</v>
      </c>
      <c r="O44" s="171" t="s">
        <v>53</v>
      </c>
      <c r="P44" s="227" t="s">
        <v>315</v>
      </c>
      <c r="Q44" s="220"/>
      <c r="R44" s="226" t="s">
        <v>314</v>
      </c>
      <c r="S44" s="225" t="s">
        <v>313</v>
      </c>
      <c r="T44" s="225" t="s">
        <v>206</v>
      </c>
      <c r="U44" s="225" t="s">
        <v>310</v>
      </c>
      <c r="V44" s="225" t="s">
        <v>312</v>
      </c>
      <c r="W44" s="225" t="s">
        <v>311</v>
      </c>
      <c r="X44" s="225" t="s">
        <v>310</v>
      </c>
      <c r="Y44" s="225" t="s">
        <v>309</v>
      </c>
      <c r="Z44" s="225" t="s">
        <v>308</v>
      </c>
      <c r="AA44" s="223" t="s">
        <v>307</v>
      </c>
      <c r="AB44" s="224" t="s">
        <v>306</v>
      </c>
      <c r="AC44" s="224" t="s">
        <v>305</v>
      </c>
      <c r="AD44" s="224" t="s">
        <v>304</v>
      </c>
      <c r="AE44" s="223" t="s">
        <v>303</v>
      </c>
      <c r="AF44" s="223" t="s">
        <v>302</v>
      </c>
      <c r="AG44" s="223" t="s">
        <v>301</v>
      </c>
      <c r="AH44" s="222" t="s">
        <v>300</v>
      </c>
      <c r="AI44" s="222" t="s">
        <v>299</v>
      </c>
      <c r="AJ44" s="222" t="s">
        <v>298</v>
      </c>
      <c r="AK44" s="222" t="s">
        <v>294</v>
      </c>
      <c r="AL44" s="221" t="s">
        <v>297</v>
      </c>
      <c r="AM44" s="221" t="s">
        <v>296</v>
      </c>
      <c r="AN44" s="221" t="s">
        <v>295</v>
      </c>
      <c r="AO44" s="221" t="s">
        <v>294</v>
      </c>
      <c r="AP44" s="220"/>
      <c r="AQ44" s="220"/>
      <c r="AR44" s="220"/>
      <c r="AS44" s="220"/>
      <c r="AT44" s="220"/>
      <c r="AU44" s="220"/>
      <c r="AV44" s="220"/>
    </row>
    <row r="45" spans="1:48" ht="18.75" customHeight="1" x14ac:dyDescent="0.2">
      <c r="A45" s="170"/>
      <c r="B45" s="181" t="s">
        <v>274</v>
      </c>
      <c r="C45" s="210">
        <v>154442.70000000001</v>
      </c>
      <c r="D45" s="210">
        <v>141190.04999999999</v>
      </c>
      <c r="E45" s="210">
        <v>153400.9</v>
      </c>
      <c r="F45" s="210">
        <v>132190.94</v>
      </c>
      <c r="G45" s="210">
        <v>122214.28</v>
      </c>
      <c r="H45" s="210">
        <v>205964.79999999999</v>
      </c>
      <c r="I45" s="210">
        <v>253584.09</v>
      </c>
      <c r="J45" s="210">
        <v>297005.95</v>
      </c>
      <c r="K45" s="210">
        <v>311503.09000000003</v>
      </c>
      <c r="L45" s="210">
        <v>312991.11</v>
      </c>
      <c r="M45" s="210">
        <v>283794.11</v>
      </c>
      <c r="N45" s="210">
        <v>186745.91</v>
      </c>
      <c r="O45" s="209">
        <f>SUM(C45:N45)</f>
        <v>2555027.9300000002</v>
      </c>
      <c r="P45" s="208">
        <v>0.1968931683</v>
      </c>
      <c r="Q45" s="182"/>
      <c r="R45" s="217" t="s">
        <v>194</v>
      </c>
      <c r="S45" s="210">
        <f>'[1]📌 Meta X Realizado'!C$72</f>
        <v>0</v>
      </c>
      <c r="T45" s="210">
        <f>C58</f>
        <v>677456.37</v>
      </c>
      <c r="U45" s="215" t="str">
        <f>IFERROR(T45/S45,"")</f>
        <v/>
      </c>
      <c r="V45" s="216" t="str">
        <f>'[1]📌 Meta X Realizado'!$C77</f>
        <v>-</v>
      </c>
      <c r="W45" s="216">
        <f>IFERROR('[1]📌 Meta X Realizado'!C$100,"")</f>
        <v>604010</v>
      </c>
      <c r="X45" s="215" t="str">
        <f>IFERROR(W45/V45,"")</f>
        <v/>
      </c>
      <c r="Y45" s="215">
        <f>IFERROR(T45/$T$58,"")</f>
        <v>5.2205508005596028E-2</v>
      </c>
      <c r="Z45" s="219"/>
      <c r="AA45" s="210">
        <f>SUM(AL45+AH45)</f>
        <v>304253.94</v>
      </c>
      <c r="AB45" s="210">
        <v>373202.43</v>
      </c>
      <c r="AC45" s="210">
        <f>'[1]📌 Meta X Realizado'!T99</f>
        <v>60068.819999999992</v>
      </c>
      <c r="AD45" s="210">
        <v>11.278003630000001</v>
      </c>
      <c r="AE45" s="214">
        <v>5.0650893430000004</v>
      </c>
      <c r="AF45" s="213">
        <f>AA45/T45</f>
        <v>0.44911222843767784</v>
      </c>
      <c r="AG45" s="213">
        <f>IFERROR(AC45/T45,"")</f>
        <v>8.8668175044246747E-2</v>
      </c>
      <c r="AH45" s="210">
        <f>C45</f>
        <v>154442.70000000001</v>
      </c>
      <c r="AI45" s="210">
        <f>'[1]📌 Meta X Realizado'!$S99</f>
        <v>43397.149999999994</v>
      </c>
      <c r="AJ45" s="214">
        <v>3.5588212590000001</v>
      </c>
      <c r="AK45" s="213" t="s">
        <v>281</v>
      </c>
      <c r="AL45" s="210">
        <f>C46</f>
        <v>149811.24</v>
      </c>
      <c r="AM45" s="210">
        <f>'[1]📌 Meta X Realizado'!$R99</f>
        <v>16671.669999999995</v>
      </c>
      <c r="AN45" s="212">
        <v>9.842403311</v>
      </c>
      <c r="AO45" s="218"/>
      <c r="AP45" s="182"/>
      <c r="AQ45" s="182"/>
      <c r="AR45" s="182"/>
      <c r="AS45" s="182"/>
      <c r="AT45" s="182"/>
      <c r="AU45" s="182"/>
      <c r="AV45" s="182"/>
    </row>
    <row r="46" spans="1:48" ht="18.75" customHeight="1" x14ac:dyDescent="0.2">
      <c r="A46" s="170"/>
      <c r="B46" s="181" t="s">
        <v>273</v>
      </c>
      <c r="C46" s="210">
        <v>149811.24</v>
      </c>
      <c r="D46" s="210">
        <v>197269.87</v>
      </c>
      <c r="E46" s="210">
        <v>223028.26</v>
      </c>
      <c r="F46" s="210">
        <v>166918.72</v>
      </c>
      <c r="G46" s="210">
        <v>164089.29999999999</v>
      </c>
      <c r="H46" s="210">
        <v>223967.77</v>
      </c>
      <c r="I46" s="210">
        <v>266070.8</v>
      </c>
      <c r="J46" s="210">
        <v>290599.37</v>
      </c>
      <c r="K46" s="210">
        <v>299403.71999999997</v>
      </c>
      <c r="L46" s="210">
        <v>266495.95</v>
      </c>
      <c r="M46" s="210">
        <v>337647.27</v>
      </c>
      <c r="N46" s="210">
        <v>274487.98</v>
      </c>
      <c r="O46" s="209">
        <f>SUM(C46:N46)</f>
        <v>2859790.25</v>
      </c>
      <c r="P46" s="208">
        <v>0.22037847660000001</v>
      </c>
      <c r="Q46" s="182"/>
      <c r="R46" s="217" t="s">
        <v>195</v>
      </c>
      <c r="S46" s="210">
        <f>'[1]📌 Meta X Realizado'!D$72</f>
        <v>0</v>
      </c>
      <c r="T46" s="210">
        <f>D58</f>
        <v>762477.69</v>
      </c>
      <c r="U46" s="215" t="str">
        <f>IFERROR(T46/S46,"")</f>
        <v/>
      </c>
      <c r="V46" s="216" t="str">
        <f>'[1]📌 Meta X Realizado'!D77</f>
        <v>-</v>
      </c>
      <c r="W46" s="216">
        <f>IFERROR('[1]📌 Meta X Realizado'!D$100,"")</f>
        <v>674648</v>
      </c>
      <c r="X46" s="215" t="str">
        <f>IFERROR(W46/V46,"")</f>
        <v/>
      </c>
      <c r="Y46" s="215">
        <f>IFERROR(T46/$T$58,"")</f>
        <v>5.8757341302117162E-2</v>
      </c>
      <c r="Z46" s="215">
        <f>IFERROR(T46/T45-1,"")</f>
        <v>0.12550080531385355</v>
      </c>
      <c r="AA46" s="210">
        <f>SUM(AL46+AH46)</f>
        <v>338459.92</v>
      </c>
      <c r="AB46" s="210">
        <v>424017.77</v>
      </c>
      <c r="AC46" s="210">
        <f>'[1]📌 Meta X Realizado'!T100</f>
        <v>76899.839999999997</v>
      </c>
      <c r="AD46" s="210">
        <v>9.9152051550000007</v>
      </c>
      <c r="AE46" s="214">
        <v>4.4013085070000004</v>
      </c>
      <c r="AF46" s="213">
        <f>AA46/T46</f>
        <v>0.4438948502217816</v>
      </c>
      <c r="AG46" s="213">
        <f>IFERROR(AC46/T46,"")</f>
        <v>0.10085520010428109</v>
      </c>
      <c r="AH46" s="210">
        <f>D45</f>
        <v>141190.04999999999</v>
      </c>
      <c r="AI46" s="210">
        <f>'[1]📌 Meta X Realizado'!$S100</f>
        <v>42098.720000000008</v>
      </c>
      <c r="AJ46" s="214">
        <v>3.3537848659999998</v>
      </c>
      <c r="AK46" s="213">
        <v>-5.7613568769999998E-2</v>
      </c>
      <c r="AL46" s="210">
        <f>D46</f>
        <v>197269.87</v>
      </c>
      <c r="AM46" s="210">
        <f>'[1]📌 Meta X Realizado'!$R100</f>
        <v>34801.119999999995</v>
      </c>
      <c r="AN46" s="212">
        <v>6.4356483349999998</v>
      </c>
      <c r="AO46" s="211">
        <v>-0.34613039800000001</v>
      </c>
      <c r="AP46" s="182"/>
      <c r="AQ46" s="182"/>
      <c r="AR46" s="182"/>
      <c r="AS46" s="182"/>
      <c r="AT46" s="182"/>
      <c r="AU46" s="182"/>
      <c r="AV46" s="182"/>
    </row>
    <row r="47" spans="1:48" ht="18.75" customHeight="1" x14ac:dyDescent="0.2">
      <c r="A47" s="170"/>
      <c r="B47" s="181" t="s">
        <v>293</v>
      </c>
      <c r="C47" s="210">
        <v>16879.150000000001</v>
      </c>
      <c r="D47" s="210">
        <v>30920.65</v>
      </c>
      <c r="E47" s="210">
        <v>30251.46</v>
      </c>
      <c r="F47" s="210">
        <v>22362.799999999999</v>
      </c>
      <c r="G47" s="210">
        <v>26003.07</v>
      </c>
      <c r="H47" s="210">
        <v>38355.760000000002</v>
      </c>
      <c r="I47" s="210">
        <v>40226.839999999997</v>
      </c>
      <c r="J47" s="210">
        <v>61171.73</v>
      </c>
      <c r="K47" s="210">
        <v>64836.99</v>
      </c>
      <c r="L47" s="210">
        <v>45387.51</v>
      </c>
      <c r="M47" s="210">
        <v>59922.92</v>
      </c>
      <c r="N47" s="210">
        <v>19458.11</v>
      </c>
      <c r="O47" s="209">
        <f>SUM(C47:N47)</f>
        <v>455776.99</v>
      </c>
      <c r="P47" s="208">
        <v>3.5122659340000001E-2</v>
      </c>
      <c r="Q47" s="182"/>
      <c r="R47" s="217" t="s">
        <v>196</v>
      </c>
      <c r="S47" s="210">
        <f>'[1]📌 Meta X Realizado'!E$72</f>
        <v>0</v>
      </c>
      <c r="T47" s="210">
        <f>E58</f>
        <v>873401.02000000025</v>
      </c>
      <c r="U47" s="215" t="str">
        <f>IFERROR(T47/S47,"")</f>
        <v/>
      </c>
      <c r="V47" s="216" t="str">
        <f>'[1]📌 Meta X Realizado'!E77</f>
        <v>-</v>
      </c>
      <c r="W47" s="216">
        <f>IFERROR('[1]📌 Meta X Realizado'!E$100,"")</f>
        <v>765593.2300000001</v>
      </c>
      <c r="X47" s="215" t="str">
        <f>IFERROR(W47/V47,"")</f>
        <v/>
      </c>
      <c r="Y47" s="215">
        <f>IFERROR(T47/$T$58,"")</f>
        <v>6.7305211022970754E-2</v>
      </c>
      <c r="Z47" s="215">
        <f>IFERROR(T47/T46-1,"")</f>
        <v>0.14547747619999263</v>
      </c>
      <c r="AA47" s="210">
        <f>SUM(AL47+AH47)</f>
        <v>376429.16000000003</v>
      </c>
      <c r="AB47" s="210">
        <v>496971.86</v>
      </c>
      <c r="AC47" s="210">
        <f>'[1]📌 Meta X Realizado'!T101</f>
        <v>108929.92</v>
      </c>
      <c r="AD47" s="210">
        <v>8.0180084590000007</v>
      </c>
      <c r="AE47" s="214">
        <v>3.455700325</v>
      </c>
      <c r="AF47" s="213">
        <f>AA47/T47</f>
        <v>0.43099235217288839</v>
      </c>
      <c r="AG47" s="213">
        <f>IFERROR(AC47/T47,"")</f>
        <v>0.12471924981264616</v>
      </c>
      <c r="AH47" s="210">
        <f>E45</f>
        <v>153400.9</v>
      </c>
      <c r="AI47" s="210">
        <f>'[1]📌 Meta X Realizado'!$S101</f>
        <v>62027.610000000008</v>
      </c>
      <c r="AJ47" s="214">
        <v>2.4731067339999999</v>
      </c>
      <c r="AK47" s="213">
        <v>-0.26259231490000001</v>
      </c>
      <c r="AL47" s="210">
        <f>E46</f>
        <v>223028.26</v>
      </c>
      <c r="AM47" s="210">
        <f>'[1]📌 Meta X Realizado'!$R101</f>
        <v>46902.30999999999</v>
      </c>
      <c r="AN47" s="212">
        <v>5.6728719759999997</v>
      </c>
      <c r="AO47" s="211">
        <v>-0.1185236234</v>
      </c>
      <c r="AP47" s="182"/>
      <c r="AQ47" s="182"/>
      <c r="AR47" s="182"/>
      <c r="AS47" s="182"/>
      <c r="AT47" s="182"/>
      <c r="AU47" s="182"/>
      <c r="AV47" s="182"/>
    </row>
    <row r="48" spans="1:48" ht="18.75" customHeight="1" x14ac:dyDescent="0.2">
      <c r="A48" s="170"/>
      <c r="B48" s="181" t="s">
        <v>276</v>
      </c>
      <c r="C48" s="210">
        <v>82940.27</v>
      </c>
      <c r="D48" s="210">
        <v>93389.06</v>
      </c>
      <c r="E48" s="210">
        <v>91796.96</v>
      </c>
      <c r="F48" s="210">
        <v>65783.25</v>
      </c>
      <c r="G48" s="210">
        <v>69134.75</v>
      </c>
      <c r="H48" s="210">
        <v>91821.68</v>
      </c>
      <c r="I48" s="210">
        <v>90290.71</v>
      </c>
      <c r="J48" s="210">
        <v>132993.70000000001</v>
      </c>
      <c r="K48" s="210">
        <v>113398.62</v>
      </c>
      <c r="L48" s="210">
        <v>115711.57</v>
      </c>
      <c r="M48" s="210">
        <v>140701.43</v>
      </c>
      <c r="N48" s="210">
        <v>67099.199999999997</v>
      </c>
      <c r="O48" s="209">
        <f>SUM(C48:N48)</f>
        <v>1155061.2</v>
      </c>
      <c r="P48" s="208">
        <v>8.9010243899999994E-2</v>
      </c>
      <c r="Q48" s="182"/>
      <c r="R48" s="217" t="s">
        <v>292</v>
      </c>
      <c r="S48" s="210">
        <f>'[1]📌 Meta X Realizado'!F$72</f>
        <v>0</v>
      </c>
      <c r="T48" s="210">
        <f>F58</f>
        <v>710810.84999999986</v>
      </c>
      <c r="U48" s="215" t="str">
        <f>IFERROR(T48/S48,"")</f>
        <v/>
      </c>
      <c r="V48" s="216" t="str">
        <f>'[1]📌 Meta X Realizado'!F77</f>
        <v>-</v>
      </c>
      <c r="W48" s="216">
        <f>IFERROR('[1]📌 Meta X Realizado'!F$100,"")</f>
        <v>642487.78999999992</v>
      </c>
      <c r="X48" s="215" t="str">
        <f>IFERROR(W48/V48,"")</f>
        <v/>
      </c>
      <c r="Y48" s="215">
        <f>IFERROR(T48/$T$58,"")</f>
        <v>5.4775839690074081E-2</v>
      </c>
      <c r="Z48" s="215">
        <f>IFERROR(T48/T47-1,"")</f>
        <v>-0.18615752246316397</v>
      </c>
      <c r="AA48" s="210">
        <f>SUM(AL48+AH48)</f>
        <v>299109.66000000003</v>
      </c>
      <c r="AB48" s="210">
        <v>411701.19</v>
      </c>
      <c r="AC48" s="210">
        <f>'[1]📌 Meta X Realizado'!T102</f>
        <v>101022.19</v>
      </c>
      <c r="AD48" s="210">
        <v>7.0361853170000002</v>
      </c>
      <c r="AE48" s="214">
        <v>2.9608312790000002</v>
      </c>
      <c r="AF48" s="213">
        <f>AA48/T48</f>
        <v>0.42080063915737936</v>
      </c>
      <c r="AG48" s="213">
        <f>IFERROR(AC48/T48,"")</f>
        <v>0.14212246478792498</v>
      </c>
      <c r="AH48" s="210">
        <f>F45</f>
        <v>132190.94</v>
      </c>
      <c r="AI48" s="210">
        <f>'[1]📌 Meta X Realizado'!$S102</f>
        <v>68256.670000000013</v>
      </c>
      <c r="AJ48" s="214">
        <v>1.9366743209999999</v>
      </c>
      <c r="AK48" s="213">
        <v>-0.21690629289999999</v>
      </c>
      <c r="AL48" s="210">
        <f>F46</f>
        <v>166918.72</v>
      </c>
      <c r="AM48" s="210">
        <f>'[1]📌 Meta X Realizado'!$R102</f>
        <v>32765.519999999993</v>
      </c>
      <c r="AN48" s="212">
        <v>8.8690602189999996</v>
      </c>
      <c r="AO48" s="211">
        <v>0.5634162479</v>
      </c>
      <c r="AP48" s="182"/>
      <c r="AQ48" s="182"/>
      <c r="AR48" s="182"/>
      <c r="AS48" s="182"/>
      <c r="AT48" s="182"/>
      <c r="AU48" s="182"/>
      <c r="AV48" s="182"/>
    </row>
    <row r="49" spans="1:48" ht="18.75" customHeight="1" x14ac:dyDescent="0.2">
      <c r="A49" s="170"/>
      <c r="B49" s="181" t="s">
        <v>255</v>
      </c>
      <c r="C49" s="210">
        <v>114877.68</v>
      </c>
      <c r="D49" s="210">
        <v>139178.1</v>
      </c>
      <c r="E49" s="210">
        <v>174910.21</v>
      </c>
      <c r="F49" s="210">
        <v>147775.76999999999</v>
      </c>
      <c r="G49" s="210">
        <v>122590.98</v>
      </c>
      <c r="H49" s="210">
        <v>172740.09</v>
      </c>
      <c r="I49" s="210">
        <v>231289.29</v>
      </c>
      <c r="J49" s="210">
        <v>234825.25</v>
      </c>
      <c r="K49" s="210">
        <v>210332.13</v>
      </c>
      <c r="L49" s="210">
        <v>213154.95</v>
      </c>
      <c r="M49" s="210">
        <v>336638.97</v>
      </c>
      <c r="N49" s="210">
        <v>138297.85999999999</v>
      </c>
      <c r="O49" s="209">
        <f>SUM(C49:N49)</f>
        <v>2236611.2799999998</v>
      </c>
      <c r="P49" s="208">
        <v>0.17235564270000001</v>
      </c>
      <c r="Q49" s="182"/>
      <c r="R49" s="217" t="s">
        <v>198</v>
      </c>
      <c r="S49" s="210">
        <f>'[1]📌 Meta X Realizado'!G$72</f>
        <v>0</v>
      </c>
      <c r="T49" s="210">
        <f>G58</f>
        <v>721633.7699999999</v>
      </c>
      <c r="U49" s="215" t="str">
        <f>IFERROR(T49/S49,"")</f>
        <v/>
      </c>
      <c r="V49" s="216" t="str">
        <f>'[1]📌 Meta X Realizado'!G77</f>
        <v>-</v>
      </c>
      <c r="W49" s="216">
        <f>IFERROR('[1]📌 Meta X Realizado'!G$100,"")</f>
        <v>702694.24</v>
      </c>
      <c r="X49" s="215" t="str">
        <f>IFERROR(W49/V49,"")</f>
        <v/>
      </c>
      <c r="Y49" s="215">
        <f>IFERROR(T49/$T$58,"")</f>
        <v>5.5609865409994505E-2</v>
      </c>
      <c r="Z49" s="215">
        <f>IFERROR(T49/T48-1,"")</f>
        <v>1.5226160377264986E-2</v>
      </c>
      <c r="AA49" s="210">
        <f>SUM(AL49+AH49)</f>
        <v>286303.57999999996</v>
      </c>
      <c r="AB49" s="210">
        <v>435330.19</v>
      </c>
      <c r="AC49" s="210">
        <f>'[1]📌 Meta X Realizado'!T103</f>
        <v>120689.73999999999</v>
      </c>
      <c r="AD49" s="210">
        <v>5.9792470350000002</v>
      </c>
      <c r="AE49" s="214">
        <v>2.3722279959999999</v>
      </c>
      <c r="AF49" s="213">
        <f>AA49/T49</f>
        <v>0.3967436002891051</v>
      </c>
      <c r="AG49" s="213">
        <f>IFERROR(AC49/T49,"")</f>
        <v>0.16724513876339242</v>
      </c>
      <c r="AH49" s="210">
        <f>G45</f>
        <v>122214.28</v>
      </c>
      <c r="AI49" s="210">
        <f>'[1]📌 Meta X Realizado'!$S103</f>
        <v>77185.919999999998</v>
      </c>
      <c r="AJ49" s="214">
        <v>1.5833753100000001</v>
      </c>
      <c r="AK49" s="213">
        <v>-0.1824256185</v>
      </c>
      <c r="AL49" s="210">
        <f>G46</f>
        <v>164089.29999999999</v>
      </c>
      <c r="AM49" s="210">
        <f>'[1]📌 Meta X Realizado'!$R103</f>
        <v>43503.82</v>
      </c>
      <c r="AN49" s="212">
        <v>6.8822397669999997</v>
      </c>
      <c r="AO49" s="211">
        <v>-0.22401702139999999</v>
      </c>
      <c r="AP49" s="182"/>
      <c r="AQ49" s="182"/>
      <c r="AR49" s="182"/>
      <c r="AS49" s="182"/>
      <c r="AT49" s="182"/>
      <c r="AU49" s="182"/>
      <c r="AV49" s="182"/>
    </row>
    <row r="50" spans="1:48" ht="18.75" customHeight="1" x14ac:dyDescent="0.2">
      <c r="A50" s="170"/>
      <c r="B50" s="181" t="s">
        <v>272</v>
      </c>
      <c r="C50" s="210">
        <v>83864.929999999993</v>
      </c>
      <c r="D50" s="210">
        <v>84714.61</v>
      </c>
      <c r="E50" s="210">
        <v>103575.88</v>
      </c>
      <c r="F50" s="210">
        <v>101537.24</v>
      </c>
      <c r="G50" s="210">
        <v>104797.75999999999</v>
      </c>
      <c r="H50" s="210">
        <v>128196.34</v>
      </c>
      <c r="I50" s="210">
        <v>212701.98</v>
      </c>
      <c r="J50" s="210">
        <v>238985.32</v>
      </c>
      <c r="K50" s="210">
        <v>212325.48</v>
      </c>
      <c r="L50" s="210">
        <v>197489</v>
      </c>
      <c r="M50" s="210">
        <v>234150.91</v>
      </c>
      <c r="N50" s="210">
        <v>140115.66</v>
      </c>
      <c r="O50" s="209">
        <f>SUM(C50:N50)</f>
        <v>1842455.1099999999</v>
      </c>
      <c r="P50" s="208">
        <v>0.14198154930000001</v>
      </c>
      <c r="Q50" s="182"/>
      <c r="R50" s="217" t="s">
        <v>199</v>
      </c>
      <c r="S50" s="210">
        <f>'[1]📌 Meta X Realizado'!H$72</f>
        <v>0</v>
      </c>
      <c r="T50" s="210">
        <f>H58</f>
        <v>985462.50999999989</v>
      </c>
      <c r="U50" s="215" t="str">
        <f>IFERROR(T50/S50,"")</f>
        <v/>
      </c>
      <c r="V50" s="216">
        <f>'[1]📌 Meta X Realizado'!H77</f>
        <v>828287.02702702698</v>
      </c>
      <c r="W50" s="216">
        <f>IFERROR('[1]📌 Meta X Realizado'!H$100,"")</f>
        <v>981023.91</v>
      </c>
      <c r="X50" s="215">
        <f>IFERROR(W50/V50,"")</f>
        <v>1.1844009117481797</v>
      </c>
      <c r="Y50" s="215">
        <f>IFERROR(T50/$T$58,"")</f>
        <v>7.594078856328379E-2</v>
      </c>
      <c r="Z50" s="215">
        <f>IFERROR(T50/T49-1,"")</f>
        <v>0.36559921523628258</v>
      </c>
      <c r="AA50" s="210">
        <f>SUM(AL50+AH50)</f>
        <v>429932.56999999995</v>
      </c>
      <c r="AB50" s="210">
        <v>555529.93999999994</v>
      </c>
      <c r="AC50" s="210">
        <f>'[1]📌 Meta X Realizado'!T104</f>
        <v>136908.50999999998</v>
      </c>
      <c r="AD50" s="210">
        <v>7.1979638809999997</v>
      </c>
      <c r="AE50" s="214">
        <v>3.14029106</v>
      </c>
      <c r="AF50" s="213">
        <f>AA50/T50</f>
        <v>0.43627491217296538</v>
      </c>
      <c r="AG50" s="213">
        <f>IFERROR(AC50/T50,"")</f>
        <v>0.13892817698361756</v>
      </c>
      <c r="AH50" s="210">
        <f>H45</f>
        <v>205964.79999999999</v>
      </c>
      <c r="AI50" s="210">
        <f>'[1]📌 Meta X Realizado'!$S104</f>
        <v>100119.26</v>
      </c>
      <c r="AJ50" s="214">
        <v>2.0571945899999999</v>
      </c>
      <c r="AK50" s="213">
        <v>0.29924634849999998</v>
      </c>
      <c r="AL50" s="210">
        <f>H46</f>
        <v>223967.77</v>
      </c>
      <c r="AM50" s="210">
        <f>'[1]📌 Meta X Realizado'!$R104</f>
        <v>36789.249999999993</v>
      </c>
      <c r="AN50" s="212">
        <v>7.2438538430000001</v>
      </c>
      <c r="AO50" s="211">
        <v>5.2543080290000002E-2</v>
      </c>
      <c r="AP50" s="182"/>
      <c r="AQ50" s="182"/>
      <c r="AR50" s="182"/>
      <c r="AS50" s="182"/>
      <c r="AT50" s="182"/>
      <c r="AU50" s="182"/>
      <c r="AV50" s="182"/>
    </row>
    <row r="51" spans="1:48" ht="18.75" customHeight="1" x14ac:dyDescent="0.2">
      <c r="A51" s="170"/>
      <c r="B51" s="181" t="s">
        <v>277</v>
      </c>
      <c r="C51" s="210">
        <v>5376.55</v>
      </c>
      <c r="D51" s="210">
        <v>6748.82</v>
      </c>
      <c r="E51" s="210">
        <v>10018.56</v>
      </c>
      <c r="F51" s="210">
        <v>3696.82</v>
      </c>
      <c r="G51" s="210">
        <v>10517.04</v>
      </c>
      <c r="H51" s="210">
        <v>18484.73</v>
      </c>
      <c r="I51" s="210">
        <v>15694.42</v>
      </c>
      <c r="J51" s="210">
        <v>25462.799999999999</v>
      </c>
      <c r="K51" s="210">
        <v>20672.099999999999</v>
      </c>
      <c r="L51" s="210">
        <v>21982.03</v>
      </c>
      <c r="M51" s="210">
        <v>59653.45</v>
      </c>
      <c r="N51" s="210">
        <v>48568.25</v>
      </c>
      <c r="O51" s="209">
        <f>SUM(C51:N51)</f>
        <v>246875.57</v>
      </c>
      <c r="P51" s="208">
        <v>1.9024493850000001E-2</v>
      </c>
      <c r="Q51" s="182"/>
      <c r="R51" s="217" t="s">
        <v>200</v>
      </c>
      <c r="S51" s="210">
        <f>'[1]📌 Meta X Realizado'!I$72</f>
        <v>0</v>
      </c>
      <c r="T51" s="210">
        <f>I58</f>
        <v>1246159.77</v>
      </c>
      <c r="U51" s="215" t="str">
        <f>IFERROR(T51/S51,"")</f>
        <v/>
      </c>
      <c r="V51" s="216">
        <f>'[1]📌 Meta X Realizado'!I77</f>
        <v>1170000</v>
      </c>
      <c r="W51" s="216">
        <f>IFERROR('[1]📌 Meta X Realizado'!I$100,"")</f>
        <v>1286482.24</v>
      </c>
      <c r="X51" s="215">
        <f>IFERROR(W51/V51,"")</f>
        <v>1.09955747008547</v>
      </c>
      <c r="Y51" s="215">
        <f>IFERROR(T51/$T$58,"")</f>
        <v>9.6030396539022442E-2</v>
      </c>
      <c r="Z51" s="215">
        <f>IFERROR(T51/T50-1,"")</f>
        <v>0.26454305197262151</v>
      </c>
      <c r="AA51" s="210">
        <f>SUM(AL51+AH51)</f>
        <v>519654.89</v>
      </c>
      <c r="AB51" s="210">
        <v>726504.88</v>
      </c>
      <c r="AC51" s="210">
        <f>'[1]📌 Meta X Realizado'!T105</f>
        <v>180775.72000000003</v>
      </c>
      <c r="AD51" s="210">
        <v>6.893402333</v>
      </c>
      <c r="AE51" s="214">
        <v>2.8745834339999998</v>
      </c>
      <c r="AF51" s="213">
        <f>AA51/T51</f>
        <v>0.41700502817548024</v>
      </c>
      <c r="AG51" s="213">
        <f>IFERROR(AC51/T51,"")</f>
        <v>0.14506624620051731</v>
      </c>
      <c r="AH51" s="210">
        <f>I45</f>
        <v>253584.09</v>
      </c>
      <c r="AI51" s="210">
        <f>'[1]📌 Meta X Realizado'!$S105</f>
        <v>136237.08000000002</v>
      </c>
      <c r="AJ51" s="214">
        <v>1.861344136</v>
      </c>
      <c r="AK51" s="213">
        <v>-9.520268741E-2</v>
      </c>
      <c r="AL51" s="210">
        <f>I46</f>
        <v>266070.8</v>
      </c>
      <c r="AM51" s="210">
        <f>'[1]📌 Meta X Realizado'!$R105</f>
        <v>44538.64</v>
      </c>
      <c r="AN51" s="212">
        <v>7.5809964110000001</v>
      </c>
      <c r="AO51" s="211">
        <v>4.6541878859999997E-2</v>
      </c>
      <c r="AP51" s="182"/>
      <c r="AQ51" s="182"/>
      <c r="AR51" s="182"/>
      <c r="AS51" s="182"/>
      <c r="AT51" s="182"/>
      <c r="AU51" s="182"/>
      <c r="AV51" s="182"/>
    </row>
    <row r="52" spans="1:48" ht="18.75" customHeight="1" x14ac:dyDescent="0.2">
      <c r="A52" s="170"/>
      <c r="B52" s="181" t="s">
        <v>283</v>
      </c>
      <c r="C52" s="210">
        <v>54065.11</v>
      </c>
      <c r="D52" s="210">
        <v>51860.23</v>
      </c>
      <c r="E52" s="210">
        <v>67238.929999999993</v>
      </c>
      <c r="F52" s="210">
        <v>44160.06</v>
      </c>
      <c r="G52" s="210">
        <v>44734.36</v>
      </c>
      <c r="H52" s="210">
        <v>47920.37</v>
      </c>
      <c r="I52" s="210">
        <v>68854.62</v>
      </c>
      <c r="J52" s="210">
        <v>76137.490000000005</v>
      </c>
      <c r="K52" s="210">
        <v>65515.94</v>
      </c>
      <c r="L52" s="210">
        <v>65476.31</v>
      </c>
      <c r="M52" s="210">
        <v>100427.48</v>
      </c>
      <c r="N52" s="210">
        <v>59077.09</v>
      </c>
      <c r="O52" s="209">
        <f>SUM(C52:N52)</f>
        <v>745467.98999999987</v>
      </c>
      <c r="P52" s="208">
        <v>5.7446555740000002E-2</v>
      </c>
      <c r="Q52" s="182"/>
      <c r="R52" s="217" t="s">
        <v>291</v>
      </c>
      <c r="S52" s="210">
        <f>'[1]📌 Meta X Realizado'!J$72</f>
        <v>0</v>
      </c>
      <c r="T52" s="210">
        <f>J58</f>
        <v>1479135.32</v>
      </c>
      <c r="U52" s="215" t="str">
        <f>IFERROR(T52/S52,"")</f>
        <v/>
      </c>
      <c r="V52" s="216">
        <f>'[1]📌 Meta X Realizado'!J77</f>
        <v>1420815.7079999999</v>
      </c>
      <c r="W52" s="216">
        <f>IFERROR('[1]📌 Meta X Realizado'!J$100,"")</f>
        <v>1571054.8299999996</v>
      </c>
      <c r="X52" s="215">
        <f>IFERROR(W52/V52,"")</f>
        <v>1.1057414562311412</v>
      </c>
      <c r="Y52" s="215">
        <f>IFERROR(T52/$T$58,"")</f>
        <v>0.11398374007409488</v>
      </c>
      <c r="Z52" s="215">
        <f>IFERROR(T52/T51-1,"")</f>
        <v>0.18695479954388206</v>
      </c>
      <c r="AA52" s="210">
        <f>SUM(AL52+AH52)</f>
        <v>587605.32000000007</v>
      </c>
      <c r="AB52" s="210">
        <v>891530</v>
      </c>
      <c r="AC52" s="210">
        <f>'[1]📌 Meta X Realizado'!T106</f>
        <v>206325.54</v>
      </c>
      <c r="AD52" s="210">
        <v>7.1689395310000004</v>
      </c>
      <c r="AE52" s="214">
        <v>2.847952415</v>
      </c>
      <c r="AF52" s="213">
        <f>AA52/T52</f>
        <v>0.39726271968138793</v>
      </c>
      <c r="AG52" s="213">
        <f>IFERROR(AC52/T52,"")</f>
        <v>0.13949064511555306</v>
      </c>
      <c r="AH52" s="210">
        <f>J45</f>
        <v>297005.95</v>
      </c>
      <c r="AI52" s="210">
        <f>'[1]📌 Meta X Realizado'!$S106</f>
        <v>165873.55000000002</v>
      </c>
      <c r="AJ52" s="214">
        <v>1.790556421</v>
      </c>
      <c r="AK52" s="213">
        <v>-3.8030428679999999E-2</v>
      </c>
      <c r="AL52" s="210">
        <f>J46</f>
        <v>290599.37</v>
      </c>
      <c r="AM52" s="210">
        <f>'[1]📌 Meta X Realizado'!$R106</f>
        <v>40451.989999999983</v>
      </c>
      <c r="AN52" s="212">
        <v>6.7855247670000001</v>
      </c>
      <c r="AO52" s="211">
        <v>-0.1049296955</v>
      </c>
      <c r="AP52" s="182"/>
      <c r="AQ52" s="182"/>
      <c r="AR52" s="182"/>
      <c r="AS52" s="182"/>
      <c r="AT52" s="182"/>
      <c r="AU52" s="182"/>
      <c r="AV52" s="182"/>
    </row>
    <row r="53" spans="1:48" ht="18.75" customHeight="1" x14ac:dyDescent="0.2">
      <c r="A53" s="170"/>
      <c r="B53" s="181" t="s">
        <v>275</v>
      </c>
      <c r="C53" s="210">
        <v>15136.33</v>
      </c>
      <c r="D53" s="210">
        <v>16936.669999999998</v>
      </c>
      <c r="E53" s="210">
        <v>18725.68</v>
      </c>
      <c r="F53" s="210">
        <v>24450.39</v>
      </c>
      <c r="G53" s="210">
        <v>23968.27</v>
      </c>
      <c r="H53" s="210">
        <v>24495.5</v>
      </c>
      <c r="I53" s="210">
        <v>31691.61</v>
      </c>
      <c r="J53" s="210">
        <v>66263.509999999995</v>
      </c>
      <c r="K53" s="210">
        <v>75635.47</v>
      </c>
      <c r="L53" s="210">
        <v>66264.81</v>
      </c>
      <c r="M53" s="210">
        <v>93267.59</v>
      </c>
      <c r="N53" s="210">
        <v>49747.839999999997</v>
      </c>
      <c r="O53" s="209">
        <f>SUM(C53:N53)</f>
        <v>506583.67000000004</v>
      </c>
      <c r="P53" s="208">
        <v>3.9037876110000001E-2</v>
      </c>
      <c r="Q53" s="182"/>
      <c r="R53" s="217" t="s">
        <v>202</v>
      </c>
      <c r="S53" s="210">
        <f>'[1]📌 Meta X Realizado'!K$72</f>
        <v>0</v>
      </c>
      <c r="T53" s="210">
        <f>K58</f>
        <v>1423759.0400000003</v>
      </c>
      <c r="U53" s="215" t="str">
        <f>IFERROR(T53/S53,"")</f>
        <v/>
      </c>
      <c r="V53" s="216">
        <f>'[1]📌 Meta X Realizado'!K77</f>
        <v>1668161.0041379312</v>
      </c>
      <c r="W53" s="216">
        <f>IFERROR('[1]📌 Meta X Realizado'!K$100,"")</f>
        <v>1552303.3899999997</v>
      </c>
      <c r="X53" s="215">
        <f>IFERROR(W53/V53,"")</f>
        <v>0.9305477026195057</v>
      </c>
      <c r="Y53" s="215">
        <f>IFERROR(T53/$T$58,"")</f>
        <v>0.10971638507253204</v>
      </c>
      <c r="Z53" s="215">
        <f>IFERROR(T53/T52-1,"")</f>
        <v>-3.7438278466638053E-2</v>
      </c>
      <c r="AA53" s="210">
        <f>SUM(AL53+AH53)</f>
        <v>610906.81000000006</v>
      </c>
      <c r="AB53" s="210">
        <v>812852.23</v>
      </c>
      <c r="AC53" s="210">
        <f>'[1]📌 Meta X Realizado'!T107</f>
        <v>195333.94</v>
      </c>
      <c r="AD53" s="210">
        <v>7.2888461680000001</v>
      </c>
      <c r="AE53" s="214">
        <v>3.1274995529999998</v>
      </c>
      <c r="AF53" s="213">
        <f>AA53/T53</f>
        <v>0.4290801974468938</v>
      </c>
      <c r="AG53" s="213">
        <f>IFERROR(AC53/T53,"")</f>
        <v>0.13719592607468184</v>
      </c>
      <c r="AH53" s="210">
        <f>K45</f>
        <v>311503.09000000003</v>
      </c>
      <c r="AI53" s="210">
        <f>'[1]📌 Meta X Realizado'!$S107</f>
        <v>162066.44</v>
      </c>
      <c r="AJ53" s="214">
        <v>1.9220702940000001</v>
      </c>
      <c r="AK53" s="213">
        <v>7.3448606119999996E-2</v>
      </c>
      <c r="AL53" s="210">
        <f>K46</f>
        <v>299403.71999999997</v>
      </c>
      <c r="AM53" s="210">
        <f>'[1]📌 Meta X Realizado'!$R107</f>
        <v>33267.499999999993</v>
      </c>
      <c r="AN53" s="212">
        <v>0</v>
      </c>
      <c r="AO53" s="211">
        <v>-1</v>
      </c>
      <c r="AP53" s="182"/>
      <c r="AQ53" s="182"/>
      <c r="AR53" s="182"/>
      <c r="AS53" s="182"/>
      <c r="AT53" s="182"/>
      <c r="AU53" s="182"/>
      <c r="AV53" s="182"/>
    </row>
    <row r="54" spans="1:48" ht="18.75" customHeight="1" x14ac:dyDescent="0.2">
      <c r="A54" s="170"/>
      <c r="B54" s="181" t="s">
        <v>252</v>
      </c>
      <c r="C54" s="210">
        <v>62.41</v>
      </c>
      <c r="D54" s="210">
        <v>0</v>
      </c>
      <c r="E54" s="210">
        <v>175.28</v>
      </c>
      <c r="F54" s="210">
        <v>0</v>
      </c>
      <c r="G54" s="210">
        <v>703.44</v>
      </c>
      <c r="H54" s="210">
        <v>121.39</v>
      </c>
      <c r="I54" s="210">
        <v>0</v>
      </c>
      <c r="J54" s="210">
        <v>241.43</v>
      </c>
      <c r="K54" s="210">
        <v>478.84</v>
      </c>
      <c r="L54" s="210">
        <v>0</v>
      </c>
      <c r="M54" s="210">
        <v>234.88</v>
      </c>
      <c r="N54" s="210">
        <v>0</v>
      </c>
      <c r="O54" s="209">
        <f>SUM(C54:N54)</f>
        <v>2017.67</v>
      </c>
      <c r="P54" s="208">
        <v>1.5548379500000001E-4</v>
      </c>
      <c r="Q54" s="182"/>
      <c r="R54" s="217" t="s">
        <v>203</v>
      </c>
      <c r="S54" s="210">
        <f>'[1]📌 Meta X Realizado'!L$72</f>
        <v>0</v>
      </c>
      <c r="T54" s="210">
        <f>L58</f>
        <v>1347148.0300000003</v>
      </c>
      <c r="U54" s="215" t="str">
        <f>IFERROR(T54/S54,"")</f>
        <v/>
      </c>
      <c r="V54" s="216">
        <f>'[1]📌 Meta X Realizado'!L77</f>
        <v>1625558.8235294116</v>
      </c>
      <c r="W54" s="216">
        <f>IFERROR('[1]📌 Meta X Realizado'!L$100,"")</f>
        <v>1486682.0500000003</v>
      </c>
      <c r="X54" s="215">
        <f>IFERROR(W54/V54,"")</f>
        <v>0.91456674989596365</v>
      </c>
      <c r="Y54" s="215">
        <f>IFERROR(T54/$T$58,"")</f>
        <v>0.10381265920473659</v>
      </c>
      <c r="Z54" s="215">
        <f>IFERROR(T54/T53-1,"")</f>
        <v>-5.3808971776572512E-2</v>
      </c>
      <c r="AA54" s="210">
        <f>SUM(AL54+AH54)</f>
        <v>579487.06000000006</v>
      </c>
      <c r="AB54" s="210">
        <v>767660.97</v>
      </c>
      <c r="AC54" s="210">
        <f>'[1]📌 Meta X Realizado'!T108</f>
        <v>223304.41999999998</v>
      </c>
      <c r="AD54" s="210">
        <v>6.0327871249999996</v>
      </c>
      <c r="AE54" s="214">
        <v>2.595054142</v>
      </c>
      <c r="AF54" s="213">
        <f>AA54/T54</f>
        <v>0.43015841399404336</v>
      </c>
      <c r="AG54" s="213">
        <f>IFERROR(AC54/T54,"")</f>
        <v>0.1657608629691571</v>
      </c>
      <c r="AH54" s="210">
        <f>L45</f>
        <v>312991.11</v>
      </c>
      <c r="AI54" s="210">
        <f>'[1]📌 Meta X Realizado'!$S108</f>
        <v>178616.43</v>
      </c>
      <c r="AJ54" s="214">
        <v>1.75230862</v>
      </c>
      <c r="AK54" s="213">
        <v>-8.8322302490000004E-2</v>
      </c>
      <c r="AL54" s="210">
        <f>L46</f>
        <v>266495.95</v>
      </c>
      <c r="AM54" s="210">
        <f>'[1]📌 Meta X Realizado'!$R108</f>
        <v>44687.990000000005</v>
      </c>
      <c r="AN54" s="212">
        <v>47.501849149999998</v>
      </c>
      <c r="AO54" s="211" t="s">
        <v>281</v>
      </c>
      <c r="AP54" s="182"/>
      <c r="AQ54" s="182"/>
      <c r="AR54" s="182"/>
      <c r="AS54" s="182"/>
      <c r="AT54" s="182"/>
      <c r="AU54" s="182"/>
      <c r="AV54" s="182"/>
    </row>
    <row r="55" spans="1:48" ht="18.75" customHeight="1" x14ac:dyDescent="0.2">
      <c r="A55" s="170"/>
      <c r="B55" s="181" t="s">
        <v>261</v>
      </c>
      <c r="C55" s="210">
        <v>0</v>
      </c>
      <c r="D55" s="210">
        <v>0</v>
      </c>
      <c r="E55" s="210">
        <v>0</v>
      </c>
      <c r="F55" s="210">
        <v>1934.86</v>
      </c>
      <c r="G55" s="210">
        <v>32880.519999999997</v>
      </c>
      <c r="H55" s="210">
        <v>33394.080000000002</v>
      </c>
      <c r="I55" s="210">
        <v>35755.410000000003</v>
      </c>
      <c r="J55" s="210">
        <v>55157.9</v>
      </c>
      <c r="K55" s="210">
        <v>49273.599999999999</v>
      </c>
      <c r="L55" s="210">
        <v>41428.720000000001</v>
      </c>
      <c r="M55" s="210">
        <v>68815.63</v>
      </c>
      <c r="N55" s="210">
        <v>34887.89</v>
      </c>
      <c r="O55" s="209">
        <f>SUM(C55:N55)</f>
        <v>353528.61</v>
      </c>
      <c r="P55" s="208">
        <v>2.7243290489999999E-2</v>
      </c>
      <c r="Q55" s="182"/>
      <c r="R55" s="217" t="s">
        <v>204</v>
      </c>
      <c r="S55" s="210">
        <f>'[1]📌 Meta X Realizado'!M$72</f>
        <v>0</v>
      </c>
      <c r="T55" s="210">
        <f>M58</f>
        <v>1727563.8599999996</v>
      </c>
      <c r="U55" s="215" t="str">
        <f>IFERROR(T55/S55,"")</f>
        <v/>
      </c>
      <c r="V55" s="216">
        <f>'[1]📌 Meta X Realizado'!M77</f>
        <v>2121000</v>
      </c>
      <c r="W55" s="216">
        <f>IFERROR('[1]📌 Meta X Realizado'!M$100,"")</f>
        <v>1926263.8600000003</v>
      </c>
      <c r="X55" s="215">
        <f>IFERROR(W55/V55,"")</f>
        <v>0.90818663837812363</v>
      </c>
      <c r="Y55" s="215">
        <f>IFERROR(T55/$T$58,"")</f>
        <v>0.1331279074450335</v>
      </c>
      <c r="Z55" s="215">
        <f>IFERROR(T55/T54-1,"")</f>
        <v>0.28238606413580203</v>
      </c>
      <c r="AA55" s="210">
        <f>SUM(AL55+AH55)</f>
        <v>621441.38</v>
      </c>
      <c r="AB55" s="210">
        <v>1106122.48</v>
      </c>
      <c r="AC55" s="210">
        <f>'[1]📌 Meta X Realizado'!T109</f>
        <v>277345.58999999997</v>
      </c>
      <c r="AD55" s="210">
        <v>6.228921325</v>
      </c>
      <c r="AE55" s="214">
        <v>2.2406751809999998</v>
      </c>
      <c r="AF55" s="213">
        <f>AA55/T55</f>
        <v>0.35972122037792581</v>
      </c>
      <c r="AG55" s="213">
        <f>IFERROR(AC55/T55,"")</f>
        <v>0.1605414401294549</v>
      </c>
      <c r="AH55" s="210">
        <f>M45</f>
        <v>283794.11</v>
      </c>
      <c r="AI55" s="210">
        <f>'[1]📌 Meta X Realizado'!$S109</f>
        <v>202607.31</v>
      </c>
      <c r="AJ55" s="214">
        <v>1.400710122</v>
      </c>
      <c r="AK55" s="213">
        <v>-0.20064872919999999</v>
      </c>
      <c r="AL55" s="210">
        <f>M46</f>
        <v>337647.27</v>
      </c>
      <c r="AM55" s="210">
        <f>'[1]📌 Meta X Realizado'!$R109</f>
        <v>74738.28</v>
      </c>
      <c r="AN55" s="212">
        <v>0</v>
      </c>
      <c r="AO55" s="211">
        <v>-1</v>
      </c>
      <c r="AP55" s="182"/>
      <c r="AQ55" s="182"/>
      <c r="AR55" s="182"/>
      <c r="AS55" s="182"/>
      <c r="AT55" s="182"/>
      <c r="AU55" s="182"/>
      <c r="AV55" s="182"/>
    </row>
    <row r="56" spans="1:48" ht="18.75" customHeight="1" x14ac:dyDescent="0.2">
      <c r="A56" s="170"/>
      <c r="B56" s="181" t="s">
        <v>268</v>
      </c>
      <c r="C56" s="210">
        <v>0</v>
      </c>
      <c r="D56" s="210">
        <v>0</v>
      </c>
      <c r="E56" s="210">
        <v>0</v>
      </c>
      <c r="F56" s="210">
        <v>0</v>
      </c>
      <c r="G56" s="210">
        <v>0</v>
      </c>
      <c r="H56" s="210">
        <v>0</v>
      </c>
      <c r="I56" s="210">
        <v>0</v>
      </c>
      <c r="J56" s="210">
        <v>0</v>
      </c>
      <c r="K56" s="210">
        <v>0</v>
      </c>
      <c r="L56" s="210">
        <v>152.02000000000001</v>
      </c>
      <c r="M56" s="210">
        <v>12309.22</v>
      </c>
      <c r="N56" s="210">
        <v>3067.19</v>
      </c>
      <c r="O56" s="209">
        <f>SUM(C56:N56)</f>
        <v>15528.43</v>
      </c>
      <c r="P56" s="208">
        <v>1.196637322E-3</v>
      </c>
      <c r="Q56" s="182"/>
      <c r="R56" s="217" t="s">
        <v>205</v>
      </c>
      <c r="S56" s="210">
        <f>'[1]📌 Meta X Realizado'!N$72</f>
        <v>0</v>
      </c>
      <c r="T56" s="210">
        <f>N58</f>
        <v>1021713.8799999999</v>
      </c>
      <c r="U56" s="215" t="str">
        <f>IFERROR(T56/S56,"")</f>
        <v/>
      </c>
      <c r="V56" s="216">
        <f>'[1]📌 Meta X Realizado'!N77</f>
        <v>1550000</v>
      </c>
      <c r="W56" s="216">
        <f>IFERROR('[1]📌 Meta X Realizado'!N$100,"")</f>
        <v>1187032.21</v>
      </c>
      <c r="X56" s="215">
        <f>IFERROR(W56/V56,"")</f>
        <v>0.76582723225806448</v>
      </c>
      <c r="Y56" s="215">
        <f>IFERROR(T56/$T$58,"")</f>
        <v>7.8734357670544278E-2</v>
      </c>
      <c r="Z56" s="215">
        <f>IFERROR(T56/T55-1,"")</f>
        <v>-0.40858112185792073</v>
      </c>
      <c r="AA56" s="210">
        <f>SUM(AL56+AH56)</f>
        <v>461233.89</v>
      </c>
      <c r="AB56" s="210">
        <v>560479.99</v>
      </c>
      <c r="AC56" s="210">
        <f>'[1]📌 Meta X Realizado'!T110</f>
        <v>164100.93</v>
      </c>
      <c r="AD56" s="210">
        <v>6.2261309550000004</v>
      </c>
      <c r="AE56" s="214">
        <v>2.8106720049999998</v>
      </c>
      <c r="AF56" s="213">
        <f>AA56/T56</f>
        <v>0.45143155929329265</v>
      </c>
      <c r="AG56" s="213">
        <f>IFERROR(AC56/T56,"")</f>
        <v>0.16061339012052964</v>
      </c>
      <c r="AH56" s="210">
        <f>N45</f>
        <v>186745.91</v>
      </c>
      <c r="AI56" s="210">
        <f>'[1]📌 Meta X Realizado'!$S110</f>
        <v>95462.460000000021</v>
      </c>
      <c r="AJ56" s="214">
        <v>1.956223525</v>
      </c>
      <c r="AK56" s="213">
        <v>0.39659412290000001</v>
      </c>
      <c r="AL56" s="210">
        <f>N46</f>
        <v>274487.98</v>
      </c>
      <c r="AM56" s="210">
        <f>'[1]📌 Meta X Realizado'!$R110</f>
        <v>68638.469999999987</v>
      </c>
      <c r="AN56" s="212">
        <v>0</v>
      </c>
      <c r="AO56" s="211" t="s">
        <v>281</v>
      </c>
      <c r="AP56" s="182"/>
      <c r="AQ56" s="182"/>
      <c r="AR56" s="182"/>
      <c r="AS56" s="182"/>
      <c r="AT56" s="182"/>
      <c r="AU56" s="182"/>
      <c r="AV56" s="182"/>
    </row>
    <row r="57" spans="1:48" ht="18.75" customHeight="1" thickBot="1" x14ac:dyDescent="0.2">
      <c r="A57" s="170"/>
      <c r="B57" s="181"/>
      <c r="C57" s="210">
        <v>0</v>
      </c>
      <c r="D57" s="210">
        <v>269.63</v>
      </c>
      <c r="E57" s="210">
        <v>278.89999999999998</v>
      </c>
      <c r="F57" s="210">
        <v>0</v>
      </c>
      <c r="G57" s="210">
        <v>0</v>
      </c>
      <c r="H57" s="210">
        <v>0</v>
      </c>
      <c r="I57" s="210">
        <v>0</v>
      </c>
      <c r="J57" s="210">
        <v>290.87</v>
      </c>
      <c r="K57" s="210">
        <v>383.06</v>
      </c>
      <c r="L57" s="210">
        <v>614.04999999999995</v>
      </c>
      <c r="M57" s="210">
        <v>0</v>
      </c>
      <c r="N57" s="210">
        <v>160.9</v>
      </c>
      <c r="O57" s="209">
        <f>SUM(C57:N57)</f>
        <v>1997.41</v>
      </c>
      <c r="P57" s="208">
        <v>1.539225378E-4</v>
      </c>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row>
    <row r="58" spans="1:48" ht="18.75" customHeight="1" thickBot="1" x14ac:dyDescent="0.2">
      <c r="A58" s="170"/>
      <c r="B58" s="180" t="s">
        <v>290</v>
      </c>
      <c r="C58" s="179">
        <f>SUM(C45:C57)</f>
        <v>677456.37</v>
      </c>
      <c r="D58" s="179">
        <f>SUM(D45:D57)</f>
        <v>762477.69</v>
      </c>
      <c r="E58" s="179">
        <f>SUM(E45:E57)</f>
        <v>873401.02000000025</v>
      </c>
      <c r="F58" s="179">
        <f>SUM(F45:F57)</f>
        <v>710810.84999999986</v>
      </c>
      <c r="G58" s="179">
        <f>SUM(G45:G57)</f>
        <v>721633.7699999999</v>
      </c>
      <c r="H58" s="179">
        <f>SUM(H45:H57)</f>
        <v>985462.50999999989</v>
      </c>
      <c r="I58" s="179">
        <f>SUM(I45:I57)</f>
        <v>1246159.77</v>
      </c>
      <c r="J58" s="179">
        <f>SUM(J45:J57)</f>
        <v>1479135.32</v>
      </c>
      <c r="K58" s="179">
        <f>SUM(K45:K57)</f>
        <v>1423759.0400000003</v>
      </c>
      <c r="L58" s="179">
        <f>SUM(L45:L57)</f>
        <v>1347148.0300000003</v>
      </c>
      <c r="M58" s="179">
        <f>SUM(M45:M57)</f>
        <v>1727563.8599999996</v>
      </c>
      <c r="N58" s="179">
        <f>SUM(N45:N57)</f>
        <v>1021713.8799999999</v>
      </c>
      <c r="O58" s="179">
        <f>SUM(O45:O57)</f>
        <v>12976722.109999999</v>
      </c>
      <c r="P58" s="182"/>
      <c r="Q58" s="182"/>
      <c r="R58" s="207" t="s">
        <v>289</v>
      </c>
      <c r="S58" s="204">
        <f>SUM(S45:S56)</f>
        <v>0</v>
      </c>
      <c r="T58" s="204">
        <f>SUM(T45:T56)</f>
        <v>12976722.109999999</v>
      </c>
      <c r="U58" s="206" t="str">
        <f>IFERROR(T58/S58,"")</f>
        <v/>
      </c>
      <c r="V58" s="205"/>
      <c r="W58" s="205"/>
      <c r="X58" s="205"/>
      <c r="Y58" s="205"/>
      <c r="Z58" s="205"/>
      <c r="AA58" s="204">
        <f>SUM(AA45:AA56)</f>
        <v>5414818.1799999997</v>
      </c>
      <c r="AB58" s="204">
        <f>SUM(AB45:AB56)</f>
        <v>7561903.9299999997</v>
      </c>
      <c r="AC58" s="204">
        <f>SUM(AC45:AC56)</f>
        <v>1851705.16</v>
      </c>
      <c r="AD58" s="203">
        <f>T58/AC58</f>
        <v>7.0079850671259134</v>
      </c>
      <c r="AE58" s="203">
        <f>AA58/AC58</f>
        <v>2.9242334562593109</v>
      </c>
      <c r="AF58" s="206">
        <f>AA58/T58</f>
        <v>0.41727164488074253</v>
      </c>
      <c r="AG58" s="205"/>
      <c r="AH58" s="204">
        <f>SUM(AH45:AH56)</f>
        <v>2555027.9300000002</v>
      </c>
      <c r="AI58" s="204">
        <f>SUM(AI45:AI52)</f>
        <v>695195.96000000008</v>
      </c>
      <c r="AJ58" s="203">
        <f>AH58/AI58</f>
        <v>3.6752629143587083</v>
      </c>
      <c r="AK58" s="205" t="s">
        <v>282</v>
      </c>
      <c r="AL58" s="204">
        <f>SUM(AL49:AL56)</f>
        <v>2122762.16</v>
      </c>
      <c r="AM58" s="204">
        <f>SUM(AM45:AM56)</f>
        <v>517756.55999999994</v>
      </c>
      <c r="AN58" s="203">
        <v>4.0999232540000001</v>
      </c>
      <c r="AO58" s="202" t="s">
        <v>282</v>
      </c>
      <c r="AP58" s="182"/>
      <c r="AQ58" s="182"/>
      <c r="AR58" s="182"/>
      <c r="AS58" s="182"/>
      <c r="AT58" s="182"/>
      <c r="AU58" s="182"/>
      <c r="AV58" s="182"/>
    </row>
    <row r="59" spans="1:48" ht="18.75" customHeight="1" x14ac:dyDescent="0.15">
      <c r="A59" s="170"/>
      <c r="B59" s="180" t="s">
        <v>288</v>
      </c>
      <c r="C59" s="201">
        <v>5.2205508009999999E-2</v>
      </c>
      <c r="D59" s="201">
        <v>5.8757341300000002E-2</v>
      </c>
      <c r="E59" s="201">
        <v>6.7305211020000005E-2</v>
      </c>
      <c r="F59" s="201">
        <v>5.4775839690000001E-2</v>
      </c>
      <c r="G59" s="201">
        <v>5.5609865410000001E-2</v>
      </c>
      <c r="H59" s="201">
        <v>7.594078856E-2</v>
      </c>
      <c r="I59" s="201">
        <v>9.6030396539999993E-2</v>
      </c>
      <c r="J59" s="201">
        <v>0.11398374009999999</v>
      </c>
      <c r="K59" s="201">
        <v>0.10971638509999999</v>
      </c>
      <c r="L59" s="201">
        <v>0.1038126592</v>
      </c>
      <c r="M59" s="201">
        <v>0.1331279074</v>
      </c>
      <c r="N59" s="201">
        <v>7.8734357670000005E-2</v>
      </c>
      <c r="O59" s="201">
        <f>SUM(C59:N59)</f>
        <v>1</v>
      </c>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row>
    <row r="60" spans="1:48" ht="18.75" customHeight="1" thickBot="1" x14ac:dyDescent="0.2">
      <c r="A60" s="182"/>
      <c r="B60" s="182"/>
      <c r="C60" s="182"/>
      <c r="D60" s="182"/>
      <c r="E60" s="182"/>
      <c r="F60" s="182"/>
      <c r="G60" s="182"/>
      <c r="H60" s="182"/>
      <c r="I60" s="182"/>
      <c r="J60" s="182"/>
      <c r="K60" s="182"/>
      <c r="L60" s="182"/>
      <c r="M60" s="182"/>
      <c r="N60" s="182"/>
      <c r="O60" s="197"/>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row>
    <row r="61" spans="1:48" ht="18.75" customHeight="1" thickTop="1" thickBot="1" x14ac:dyDescent="0.2">
      <c r="A61" s="182"/>
      <c r="B61" s="200" t="s">
        <v>287</v>
      </c>
      <c r="C61" s="200"/>
      <c r="D61" s="199">
        <v>0.12550080529999999</v>
      </c>
      <c r="E61" s="199">
        <v>0.14547747620000001</v>
      </c>
      <c r="F61" s="199">
        <v>-0.18615752250000001</v>
      </c>
      <c r="G61" s="199">
        <v>1.5226160379999999E-2</v>
      </c>
      <c r="H61" s="199">
        <v>0.36559921519999999</v>
      </c>
      <c r="I61" s="199">
        <v>0.264543052</v>
      </c>
      <c r="J61" s="199">
        <v>0.18695479949999999</v>
      </c>
      <c r="K61" s="199">
        <v>-3.7438278470000003E-2</v>
      </c>
      <c r="L61" s="199">
        <v>-5.3808971779999999E-2</v>
      </c>
      <c r="M61" s="199">
        <v>0.2823860641</v>
      </c>
      <c r="N61" s="199">
        <v>-0.40858112190000001</v>
      </c>
      <c r="O61" s="197"/>
      <c r="P61" s="198" t="s">
        <v>286</v>
      </c>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row>
    <row r="62" spans="1:48" ht="18.75" customHeight="1" thickBot="1" x14ac:dyDescent="0.2">
      <c r="A62" s="182"/>
      <c r="B62" s="182"/>
      <c r="C62" s="182"/>
      <c r="D62" s="182"/>
      <c r="E62" s="182"/>
      <c r="F62" s="182"/>
      <c r="G62" s="182"/>
      <c r="H62" s="182"/>
      <c r="I62" s="182"/>
      <c r="J62" s="182"/>
      <c r="K62" s="182"/>
      <c r="L62" s="182"/>
      <c r="M62" s="182"/>
      <c r="N62" s="182"/>
      <c r="O62" s="197"/>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row>
    <row r="63" spans="1:48" ht="18.75" customHeight="1" thickTop="1" x14ac:dyDescent="0.15">
      <c r="A63" s="182"/>
      <c r="B63" s="196" t="s">
        <v>273</v>
      </c>
      <c r="C63" s="195"/>
      <c r="D63" s="194">
        <v>-8.5809494400000005E-2</v>
      </c>
      <c r="E63" s="194">
        <v>8.648520204E-2</v>
      </c>
      <c r="F63" s="194">
        <v>-0.1382648994</v>
      </c>
      <c r="G63" s="194">
        <v>-7.5471586780000002E-2</v>
      </c>
      <c r="H63" s="194">
        <v>0.6852760578</v>
      </c>
      <c r="I63" s="194">
        <v>0.23120110820000001</v>
      </c>
      <c r="J63" s="194">
        <v>0.17123258799999999</v>
      </c>
      <c r="K63" s="194">
        <v>4.8810941330000003E-2</v>
      </c>
      <c r="L63" s="194">
        <v>4.776902855E-3</v>
      </c>
      <c r="M63" s="194">
        <v>-9.328379966E-2</v>
      </c>
      <c r="N63" s="193">
        <v>-0.34196692810000001</v>
      </c>
      <c r="O63" s="182"/>
      <c r="P63" s="192" t="s">
        <v>285</v>
      </c>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row>
    <row r="64" spans="1:48" ht="18.75" customHeight="1" x14ac:dyDescent="0.15">
      <c r="A64" s="182"/>
      <c r="B64" s="191" t="s">
        <v>274</v>
      </c>
      <c r="C64" s="182"/>
      <c r="D64" s="190">
        <v>0.31678951459999999</v>
      </c>
      <c r="E64" s="190">
        <v>0.1305743751</v>
      </c>
      <c r="F64" s="190">
        <v>-0.25158040510000002</v>
      </c>
      <c r="G64" s="190">
        <v>-1.695088484E-2</v>
      </c>
      <c r="H64" s="190">
        <v>0.36491392189999999</v>
      </c>
      <c r="I64" s="190">
        <v>0.18798700369999999</v>
      </c>
      <c r="J64" s="190">
        <v>9.2188131879999996E-2</v>
      </c>
      <c r="K64" s="190">
        <v>3.029720952E-2</v>
      </c>
      <c r="L64" s="190">
        <v>-0.10991102580000001</v>
      </c>
      <c r="M64" s="190">
        <v>0.26698837260000002</v>
      </c>
      <c r="N64" s="189">
        <v>-0.1870570137</v>
      </c>
      <c r="O64" s="182"/>
      <c r="P64" s="188"/>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row>
    <row r="65" spans="1:48" ht="18.75" customHeight="1" x14ac:dyDescent="0.15">
      <c r="A65" s="182"/>
      <c r="B65" s="191" t="s">
        <v>284</v>
      </c>
      <c r="C65" s="182"/>
      <c r="D65" s="190">
        <v>0.83188430700000005</v>
      </c>
      <c r="E65" s="190">
        <v>-2.1642171169999998E-2</v>
      </c>
      <c r="F65" s="190">
        <v>-0.26076956289999997</v>
      </c>
      <c r="G65" s="190">
        <v>0.16278238859999999</v>
      </c>
      <c r="H65" s="190">
        <v>0.47504736939999997</v>
      </c>
      <c r="I65" s="190">
        <v>4.878224288E-2</v>
      </c>
      <c r="J65" s="190">
        <v>0.52066953309999997</v>
      </c>
      <c r="K65" s="190">
        <v>5.9917546879999999E-2</v>
      </c>
      <c r="L65" s="190">
        <v>-0.2999750605</v>
      </c>
      <c r="M65" s="190">
        <v>0.32025132020000002</v>
      </c>
      <c r="N65" s="189">
        <v>-0.67528101100000004</v>
      </c>
      <c r="O65" s="182"/>
      <c r="P65" s="188"/>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row>
    <row r="66" spans="1:48" ht="18.75" customHeight="1" x14ac:dyDescent="0.15">
      <c r="A66" s="182"/>
      <c r="B66" s="191" t="s">
        <v>276</v>
      </c>
      <c r="C66" s="182"/>
      <c r="D66" s="190">
        <v>0.125979696</v>
      </c>
      <c r="E66" s="190">
        <v>-1.7048035390000001E-2</v>
      </c>
      <c r="F66" s="190">
        <v>-0.2833831316</v>
      </c>
      <c r="G66" s="190">
        <v>5.0947619639999997E-2</v>
      </c>
      <c r="H66" s="190">
        <v>0.3281552331</v>
      </c>
      <c r="I66" s="190">
        <v>-1.6673295460000001E-2</v>
      </c>
      <c r="J66" s="190">
        <v>0.47294998570000002</v>
      </c>
      <c r="K66" s="190">
        <v>-0.14733840779999999</v>
      </c>
      <c r="L66" s="190">
        <v>2.0396632689999999E-2</v>
      </c>
      <c r="M66" s="190">
        <v>0.2159668216</v>
      </c>
      <c r="N66" s="189">
        <v>-0.52310932450000003</v>
      </c>
      <c r="O66" s="182"/>
      <c r="P66" s="188"/>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row>
    <row r="67" spans="1:48" ht="18.75" customHeight="1" x14ac:dyDescent="0.15">
      <c r="A67" s="182"/>
      <c r="B67" s="191" t="s">
        <v>272</v>
      </c>
      <c r="C67" s="182"/>
      <c r="D67" s="190">
        <v>0.21153299749999999</v>
      </c>
      <c r="E67" s="190">
        <v>0.25673658430000001</v>
      </c>
      <c r="F67" s="190">
        <v>-0.15513353969999999</v>
      </c>
      <c r="G67" s="190">
        <v>-0.1704257065</v>
      </c>
      <c r="H67" s="190">
        <v>0.40907667110000001</v>
      </c>
      <c r="I67" s="190">
        <v>0.33894390120000001</v>
      </c>
      <c r="J67" s="190">
        <v>1.528804036E-2</v>
      </c>
      <c r="K67" s="190">
        <v>-0.10430360449999999</v>
      </c>
      <c r="L67" s="190">
        <v>1.342077409E-2</v>
      </c>
      <c r="M67" s="190">
        <v>0.57931575130000001</v>
      </c>
      <c r="N67" s="189">
        <v>-0.58918048020000002</v>
      </c>
      <c r="O67" s="182"/>
      <c r="P67" s="188"/>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row>
    <row r="68" spans="1:48" ht="18.75" customHeight="1" x14ac:dyDescent="0.15">
      <c r="A68" s="182"/>
      <c r="B68" s="191" t="s">
        <v>277</v>
      </c>
      <c r="C68" s="182"/>
      <c r="D68" s="190">
        <v>1.013152935E-2</v>
      </c>
      <c r="E68" s="190">
        <v>0.22264483069999999</v>
      </c>
      <c r="F68" s="190">
        <v>-1.9682574750000001E-2</v>
      </c>
      <c r="G68" s="190">
        <v>3.2111568129999997E-2</v>
      </c>
      <c r="H68" s="190">
        <v>0.22327366539999999</v>
      </c>
      <c r="I68" s="190">
        <v>0.6591891781</v>
      </c>
      <c r="J68" s="190">
        <v>0.1235688544</v>
      </c>
      <c r="K68" s="190">
        <v>-0.1115542997</v>
      </c>
      <c r="L68" s="190">
        <v>-6.9876116609999997E-2</v>
      </c>
      <c r="M68" s="190">
        <v>0.18564026350000001</v>
      </c>
      <c r="N68" s="189">
        <v>-0.4016010444</v>
      </c>
      <c r="O68" s="182"/>
      <c r="P68" s="188"/>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row>
    <row r="69" spans="1:48" ht="18.75" customHeight="1" x14ac:dyDescent="0.15">
      <c r="A69" s="182"/>
      <c r="B69" s="191" t="s">
        <v>283</v>
      </c>
      <c r="C69" s="182"/>
      <c r="D69" s="190">
        <v>0.2552324446</v>
      </c>
      <c r="E69" s="190">
        <v>0.48449062209999999</v>
      </c>
      <c r="F69" s="190">
        <v>-0.63100285869999995</v>
      </c>
      <c r="G69" s="190">
        <v>1.8448883089999999</v>
      </c>
      <c r="H69" s="190">
        <v>0.75759814550000004</v>
      </c>
      <c r="I69" s="190">
        <v>-0.1509521643</v>
      </c>
      <c r="J69" s="190">
        <v>0.62241102250000002</v>
      </c>
      <c r="K69" s="190">
        <v>-0.18814505870000001</v>
      </c>
      <c r="L69" s="190">
        <v>6.3367050280000004E-2</v>
      </c>
      <c r="M69" s="190">
        <v>1.7137370839999999</v>
      </c>
      <c r="N69" s="189">
        <v>-0.18582663699999999</v>
      </c>
      <c r="O69" s="182"/>
      <c r="P69" s="188"/>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row>
    <row r="70" spans="1:48" ht="18.75" customHeight="1" x14ac:dyDescent="0.15">
      <c r="A70" s="182"/>
      <c r="B70" s="191" t="s">
        <v>275</v>
      </c>
      <c r="C70" s="182"/>
      <c r="D70" s="190">
        <v>-4.0781938669999997E-2</v>
      </c>
      <c r="E70" s="190">
        <v>0.29654129959999997</v>
      </c>
      <c r="F70" s="190">
        <v>-0.34323672309999997</v>
      </c>
      <c r="G70" s="190">
        <v>1.3004964210000001E-2</v>
      </c>
      <c r="H70" s="190">
        <v>7.1220645609999994E-2</v>
      </c>
      <c r="I70" s="190">
        <v>0.43685493250000001</v>
      </c>
      <c r="J70" s="190">
        <v>0.1057716969</v>
      </c>
      <c r="K70" s="190">
        <v>-0.13950486149999999</v>
      </c>
      <c r="L70" s="190">
        <v>-6.0489096240000004E-4</v>
      </c>
      <c r="M70" s="190">
        <v>0.53379871280000002</v>
      </c>
      <c r="N70" s="189">
        <v>-0.41174377769999998</v>
      </c>
      <c r="O70" s="182"/>
      <c r="P70" s="188"/>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row>
    <row r="71" spans="1:48" ht="18.75" customHeight="1" x14ac:dyDescent="0.15">
      <c r="A71" s="182"/>
      <c r="B71" s="191" t="s">
        <v>282</v>
      </c>
      <c r="C71" s="182"/>
      <c r="D71" s="190">
        <v>0.1189416457</v>
      </c>
      <c r="E71" s="190">
        <v>0.1056293829</v>
      </c>
      <c r="F71" s="190">
        <v>0.30571439859999999</v>
      </c>
      <c r="G71" s="190">
        <v>-1.9718294880000001E-2</v>
      </c>
      <c r="H71" s="190">
        <v>2.1996998529999999E-2</v>
      </c>
      <c r="I71" s="190">
        <v>0.29377273380000002</v>
      </c>
      <c r="J71" s="190">
        <v>1.0908849380000001</v>
      </c>
      <c r="K71" s="190">
        <v>0.14143470520000001</v>
      </c>
      <c r="L71" s="190">
        <v>-0.1238924013</v>
      </c>
      <c r="M71" s="190">
        <v>0.40749803699999998</v>
      </c>
      <c r="N71" s="189">
        <v>-0.46661171369999999</v>
      </c>
      <c r="O71" s="182"/>
      <c r="P71" s="188"/>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row>
    <row r="72" spans="1:48" ht="18.75" customHeight="1" x14ac:dyDescent="0.15">
      <c r="A72" s="182"/>
      <c r="B72" s="191" t="s">
        <v>282</v>
      </c>
      <c r="C72" s="182"/>
      <c r="D72" s="190">
        <v>-1</v>
      </c>
      <c r="E72" s="190" t="s">
        <v>281</v>
      </c>
      <c r="F72" s="190">
        <v>-1</v>
      </c>
      <c r="G72" s="190" t="s">
        <v>281</v>
      </c>
      <c r="H72" s="190">
        <v>-0.82743375409999997</v>
      </c>
      <c r="I72" s="190">
        <v>-1</v>
      </c>
      <c r="J72" s="190" t="s">
        <v>281</v>
      </c>
      <c r="K72" s="190">
        <v>0.98334921099999995</v>
      </c>
      <c r="L72" s="190">
        <v>-1</v>
      </c>
      <c r="M72" s="190" t="s">
        <v>281</v>
      </c>
      <c r="N72" s="189">
        <v>-1</v>
      </c>
      <c r="O72" s="182"/>
      <c r="P72" s="188"/>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row>
    <row r="73" spans="1:48" ht="18.75" customHeight="1" x14ac:dyDescent="0.15">
      <c r="A73" s="182"/>
      <c r="B73" s="191" t="s">
        <v>282</v>
      </c>
      <c r="C73" s="182"/>
      <c r="D73" s="190" t="s">
        <v>281</v>
      </c>
      <c r="E73" s="190" t="s">
        <v>281</v>
      </c>
      <c r="F73" s="190" t="s">
        <v>281</v>
      </c>
      <c r="G73" s="190">
        <v>15.99374632</v>
      </c>
      <c r="H73" s="190">
        <v>1.5618974399999999E-2</v>
      </c>
      <c r="I73" s="190">
        <v>7.0711036209999995E-2</v>
      </c>
      <c r="J73" s="190">
        <v>0.54264487530000005</v>
      </c>
      <c r="K73" s="190">
        <v>-0.10668100129999999</v>
      </c>
      <c r="L73" s="190">
        <v>-0.15921061180000001</v>
      </c>
      <c r="M73" s="190">
        <v>0.66106097409999998</v>
      </c>
      <c r="N73" s="189">
        <v>-0.49302375059999998</v>
      </c>
      <c r="O73" s="182"/>
      <c r="P73" s="188"/>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row>
    <row r="74" spans="1:48" ht="18.75" customHeight="1" thickBot="1" x14ac:dyDescent="0.2">
      <c r="A74" s="182"/>
      <c r="B74" s="187" t="s">
        <v>282</v>
      </c>
      <c r="C74" s="186"/>
      <c r="D74" s="185" t="s">
        <v>281</v>
      </c>
      <c r="E74" s="185" t="s">
        <v>281</v>
      </c>
      <c r="F74" s="185" t="s">
        <v>281</v>
      </c>
      <c r="G74" s="185" t="s">
        <v>281</v>
      </c>
      <c r="H74" s="185" t="s">
        <v>281</v>
      </c>
      <c r="I74" s="185" t="s">
        <v>281</v>
      </c>
      <c r="J74" s="185" t="s">
        <v>281</v>
      </c>
      <c r="K74" s="185" t="s">
        <v>281</v>
      </c>
      <c r="L74" s="185" t="s">
        <v>281</v>
      </c>
      <c r="M74" s="185">
        <v>79.971056439999998</v>
      </c>
      <c r="N74" s="184">
        <v>-0.75082174180000005</v>
      </c>
      <c r="O74" s="182"/>
      <c r="P74" s="183"/>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row>
    <row r="75" spans="1:48" ht="18.75" customHeight="1" x14ac:dyDescent="0.15">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row>
    <row r="81" spans="2:5" ht="17" x14ac:dyDescent="0.15">
      <c r="B81" s="172" t="s">
        <v>234</v>
      </c>
      <c r="C81" s="171" t="s">
        <v>280</v>
      </c>
      <c r="D81" s="171" t="s">
        <v>279</v>
      </c>
      <c r="E81" s="171" t="s">
        <v>278</v>
      </c>
    </row>
    <row r="82" spans="2:5" ht="15" x14ac:dyDescent="0.15">
      <c r="B82" s="181" t="s">
        <v>277</v>
      </c>
      <c r="C82" s="168">
        <v>54505.62</v>
      </c>
      <c r="D82" s="168">
        <v>73654.83</v>
      </c>
      <c r="E82" s="178">
        <f>D82/C82-1</f>
        <v>0.35132542295638491</v>
      </c>
    </row>
    <row r="83" spans="2:5" ht="15" x14ac:dyDescent="0.15">
      <c r="B83" s="181" t="s">
        <v>262</v>
      </c>
      <c r="C83" s="168">
        <v>0</v>
      </c>
      <c r="D83" s="168">
        <v>0</v>
      </c>
      <c r="E83" s="178"/>
    </row>
    <row r="84" spans="2:5" ht="15" x14ac:dyDescent="0.15">
      <c r="B84" s="181" t="s">
        <v>261</v>
      </c>
      <c r="C84" s="168">
        <v>47525.82</v>
      </c>
      <c r="D84" s="168">
        <v>37889.089999999997</v>
      </c>
      <c r="E84" s="178">
        <f>D84/C84-1</f>
        <v>-0.20276830573359916</v>
      </c>
    </row>
    <row r="85" spans="2:5" ht="15" x14ac:dyDescent="0.15">
      <c r="B85" s="181" t="s">
        <v>276</v>
      </c>
      <c r="C85" s="168">
        <v>69625.09</v>
      </c>
      <c r="D85" s="168">
        <v>76174.61</v>
      </c>
      <c r="E85" s="178">
        <f>D85/C85-1</f>
        <v>9.406838827784636E-2</v>
      </c>
    </row>
    <row r="86" spans="2:5" ht="15" x14ac:dyDescent="0.15">
      <c r="B86" s="181" t="s">
        <v>275</v>
      </c>
      <c r="C86" s="168">
        <v>80261.72</v>
      </c>
      <c r="D86" s="168">
        <v>38030.01</v>
      </c>
      <c r="E86" s="178">
        <f>D86/C86-1</f>
        <v>-0.52617499350873609</v>
      </c>
    </row>
    <row r="87" spans="2:5" ht="15" x14ac:dyDescent="0.15">
      <c r="B87" s="181" t="s">
        <v>274</v>
      </c>
      <c r="C87" s="168">
        <v>260573</v>
      </c>
      <c r="D87" s="168">
        <v>260412.48</v>
      </c>
      <c r="E87" s="178">
        <f>D87/C87-1</f>
        <v>-6.1602698667928557E-4</v>
      </c>
    </row>
    <row r="88" spans="2:5" ht="15" x14ac:dyDescent="0.15">
      <c r="B88" s="181" t="s">
        <v>273</v>
      </c>
      <c r="C88" s="168">
        <v>298836.73</v>
      </c>
      <c r="D88" s="168">
        <v>204753.31</v>
      </c>
      <c r="E88" s="178">
        <f>D88/C88-1</f>
        <v>-0.314832182777532</v>
      </c>
    </row>
    <row r="89" spans="2:5" ht="15" x14ac:dyDescent="0.15">
      <c r="B89" s="181" t="s">
        <v>272</v>
      </c>
      <c r="C89" s="168">
        <v>178065.87</v>
      </c>
      <c r="D89" s="168">
        <v>125330.08</v>
      </c>
      <c r="E89" s="178">
        <f>D89/C89-1</f>
        <v>-0.29615888771947141</v>
      </c>
    </row>
    <row r="90" spans="2:5" ht="15" x14ac:dyDescent="0.15">
      <c r="B90" s="181" t="s">
        <v>271</v>
      </c>
      <c r="C90" s="168">
        <v>23716.29</v>
      </c>
      <c r="D90" s="168">
        <v>21105.26</v>
      </c>
      <c r="E90" s="178">
        <f>D90/C90-1</f>
        <v>-0.11009436973489539</v>
      </c>
    </row>
    <row r="91" spans="2:5" ht="15" x14ac:dyDescent="0.15">
      <c r="B91" s="181" t="s">
        <v>255</v>
      </c>
      <c r="C91" s="168">
        <v>193581.59</v>
      </c>
      <c r="D91" s="168">
        <v>158405.73000000001</v>
      </c>
      <c r="E91" s="178">
        <f>D91/C91-1</f>
        <v>-0.18171077115339318</v>
      </c>
    </row>
    <row r="92" spans="2:5" ht="15" x14ac:dyDescent="0.15">
      <c r="B92" s="181" t="s">
        <v>270</v>
      </c>
      <c r="C92" s="168">
        <v>78641.31</v>
      </c>
      <c r="D92" s="168">
        <v>88047.23</v>
      </c>
      <c r="E92" s="178">
        <f>D92/C92-1</f>
        <v>0.11960533210853175</v>
      </c>
    </row>
    <row r="93" spans="2:5" ht="15" x14ac:dyDescent="0.15">
      <c r="B93" s="181" t="s">
        <v>269</v>
      </c>
      <c r="C93" s="168">
        <v>473.29</v>
      </c>
      <c r="D93" s="168">
        <v>0</v>
      </c>
      <c r="E93" s="178">
        <f>D93/C93-1</f>
        <v>-1</v>
      </c>
    </row>
    <row r="94" spans="2:5" ht="15" x14ac:dyDescent="0.15">
      <c r="B94" s="181" t="s">
        <v>252</v>
      </c>
      <c r="C94" s="168">
        <v>492.37</v>
      </c>
      <c r="D94" s="168">
        <v>183.7</v>
      </c>
      <c r="E94" s="178">
        <f>D94/C94-1</f>
        <v>-0.62690659463411658</v>
      </c>
    </row>
    <row r="95" spans="2:5" ht="15" x14ac:dyDescent="0.15">
      <c r="B95" s="181" t="s">
        <v>268</v>
      </c>
      <c r="C95" s="168">
        <v>4399.37</v>
      </c>
      <c r="D95" s="168">
        <v>506.48</v>
      </c>
      <c r="E95" s="178">
        <f>D95/C95-1</f>
        <v>-0.88487442520179027</v>
      </c>
    </row>
    <row r="96" spans="2:5" ht="15" x14ac:dyDescent="0.15">
      <c r="B96" s="181" t="s">
        <v>267</v>
      </c>
      <c r="C96" s="168">
        <v>0</v>
      </c>
      <c r="D96" s="168">
        <v>0</v>
      </c>
      <c r="E96" s="178"/>
    </row>
    <row r="97" spans="2:5" ht="15" x14ac:dyDescent="0.15">
      <c r="B97" s="180" t="s">
        <v>266</v>
      </c>
      <c r="C97" s="179">
        <f>IFERROR(SUM(C82:C96),"")</f>
        <v>1290698.0700000003</v>
      </c>
      <c r="D97" s="179">
        <f>IFERROR(SUM(D82:D96),"")</f>
        <v>1084492.81</v>
      </c>
      <c r="E97" s="178">
        <f>D97/C97-1</f>
        <v>-0.15976258490880069</v>
      </c>
    </row>
  </sheetData>
  <mergeCells count="7">
    <mergeCell ref="P63:P74"/>
    <mergeCell ref="C1:AO3"/>
    <mergeCell ref="B5:O5"/>
    <mergeCell ref="R5:AO5"/>
    <mergeCell ref="P27:P38"/>
    <mergeCell ref="B43:O43"/>
    <mergeCell ref="R43:AO43"/>
  </mergeCells>
  <conditionalFormatting sqref="D25:N25 D27:N41 D61:N61 D63:N74">
    <cfRule type="cellIs" dxfId="5" priority="1" operator="greaterThanOrEqual">
      <formula>"0%"</formula>
    </cfRule>
    <cfRule type="cellIs" dxfId="4" priority="2" operator="lessThan">
      <formula>"0%"</formula>
    </cfRule>
  </conditionalFormatting>
  <conditionalFormatting sqref="E82:E97">
    <cfRule type="cellIs" dxfId="3" priority="5" operator="lessThan">
      <formula>"0%"</formula>
    </cfRule>
    <cfRule type="cellIs" dxfId="2" priority="6" operator="greaterThanOrEqual">
      <formula>"0%"</formula>
    </cfRule>
  </conditionalFormatting>
  <conditionalFormatting sqref="AK7:AK18 AO7:AO18 AK45:AK56 AO45:AO56">
    <cfRule type="cellIs" dxfId="1" priority="3" operator="greaterThan">
      <formula>"0%"</formula>
    </cfRule>
    <cfRule type="cellIs" dxfId="0" priority="4" operator="lessThan">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CF466-9EA2-3549-B5BC-D8884372E8DC}">
  <sheetPr>
    <outlinePr summaryBelow="0" summaryRight="0"/>
  </sheetPr>
  <dimension ref="A1:P21"/>
  <sheetViews>
    <sheetView showGridLines="0" zoomScale="150" zoomScaleNormal="150" workbookViewId="0">
      <selection activeCell="P14" sqref="P14:P17"/>
    </sheetView>
  </sheetViews>
  <sheetFormatPr baseColWidth="10" defaultColWidth="12.6640625" defaultRowHeight="15.75" customHeight="1" x14ac:dyDescent="0.15"/>
  <cols>
    <col min="1" max="1" width="4.5" style="135" customWidth="1"/>
    <col min="2" max="2" width="27.6640625" style="135" customWidth="1"/>
    <col min="3" max="16" width="13.83203125" style="135" customWidth="1"/>
    <col min="17" max="16384" width="12.6640625" style="135"/>
  </cols>
  <sheetData>
    <row r="1" spans="1:16" ht="23" customHeight="1" x14ac:dyDescent="0.15">
      <c r="A1" s="176"/>
      <c r="B1" s="177" t="s">
        <v>265</v>
      </c>
      <c r="C1" s="177"/>
      <c r="D1" s="177"/>
      <c r="E1" s="177"/>
      <c r="F1" s="177"/>
      <c r="G1" s="177"/>
      <c r="H1" s="177"/>
      <c r="I1" s="177"/>
      <c r="J1" s="177"/>
      <c r="K1" s="177"/>
      <c r="L1" s="177"/>
      <c r="M1" s="177"/>
      <c r="N1" s="177"/>
      <c r="O1" s="177"/>
      <c r="P1" s="177"/>
    </row>
    <row r="2" spans="1:16" ht="23" customHeight="1" x14ac:dyDescent="0.15">
      <c r="A2" s="176"/>
      <c r="B2" s="177"/>
      <c r="C2" s="177"/>
      <c r="D2" s="177"/>
      <c r="E2" s="177"/>
      <c r="F2" s="177"/>
      <c r="G2" s="177"/>
      <c r="H2" s="177"/>
      <c r="I2" s="177"/>
      <c r="J2" s="177"/>
      <c r="K2" s="177"/>
      <c r="L2" s="177"/>
      <c r="M2" s="177"/>
      <c r="N2" s="177"/>
      <c r="O2" s="177"/>
      <c r="P2" s="177"/>
    </row>
    <row r="3" spans="1:16" ht="23" customHeight="1" x14ac:dyDescent="0.15">
      <c r="A3" s="176"/>
      <c r="B3" s="177"/>
      <c r="C3" s="177"/>
      <c r="D3" s="177"/>
      <c r="E3" s="177"/>
      <c r="F3" s="177"/>
      <c r="G3" s="177"/>
      <c r="H3" s="177"/>
      <c r="I3" s="177"/>
      <c r="J3" s="177"/>
      <c r="K3" s="177"/>
      <c r="L3" s="177"/>
      <c r="M3" s="177"/>
      <c r="N3" s="177"/>
      <c r="O3" s="177"/>
      <c r="P3" s="177"/>
    </row>
    <row r="4" spans="1:16" ht="11.25" customHeight="1" x14ac:dyDescent="0.15">
      <c r="A4" s="176" t="s">
        <v>0</v>
      </c>
      <c r="B4" s="176"/>
      <c r="C4" s="176"/>
      <c r="D4" s="176"/>
      <c r="E4" s="176"/>
      <c r="F4" s="176"/>
      <c r="G4" s="176"/>
      <c r="H4" s="176"/>
      <c r="I4" s="176"/>
      <c r="J4" s="176"/>
      <c r="K4" s="176"/>
      <c r="L4" s="176"/>
      <c r="M4" s="176"/>
      <c r="N4" s="176"/>
      <c r="O4" s="176"/>
      <c r="P4" s="176"/>
    </row>
    <row r="5" spans="1:16" ht="22.5" customHeight="1" x14ac:dyDescent="0.15">
      <c r="A5" s="175"/>
      <c r="B5" s="174" t="s">
        <v>264</v>
      </c>
      <c r="C5" s="161"/>
      <c r="D5" s="161"/>
      <c r="E5" s="161"/>
      <c r="F5" s="161"/>
      <c r="G5" s="161"/>
      <c r="H5" s="161"/>
      <c r="I5" s="161"/>
      <c r="J5" s="161"/>
      <c r="K5" s="161"/>
      <c r="L5" s="161"/>
      <c r="M5" s="161"/>
      <c r="N5" s="161"/>
      <c r="O5" s="161"/>
      <c r="P5" s="161"/>
    </row>
    <row r="6" spans="1:16" ht="22.5" customHeight="1" x14ac:dyDescent="0.15">
      <c r="A6" s="173">
        <v>12</v>
      </c>
      <c r="B6" s="172" t="s">
        <v>263</v>
      </c>
      <c r="C6" s="171" t="s">
        <v>262</v>
      </c>
      <c r="D6" s="171" t="s">
        <v>261</v>
      </c>
      <c r="E6" s="171" t="s">
        <v>260</v>
      </c>
      <c r="F6" s="171" t="s">
        <v>259</v>
      </c>
      <c r="G6" s="171" t="s">
        <v>258</v>
      </c>
      <c r="H6" s="171" t="s">
        <v>232</v>
      </c>
      <c r="I6" s="171" t="s">
        <v>257</v>
      </c>
      <c r="J6" s="171" t="s">
        <v>256</v>
      </c>
      <c r="K6" s="171" t="s">
        <v>255</v>
      </c>
      <c r="L6" s="171" t="s">
        <v>254</v>
      </c>
      <c r="M6" s="171" t="s">
        <v>253</v>
      </c>
      <c r="N6" s="171" t="s">
        <v>252</v>
      </c>
      <c r="O6" s="171" t="s">
        <v>251</v>
      </c>
      <c r="P6" s="171" t="s">
        <v>250</v>
      </c>
    </row>
    <row r="7" spans="1:16" ht="18.75" customHeight="1" x14ac:dyDescent="0.15">
      <c r="A7" s="170"/>
      <c r="B7" s="169">
        <v>1</v>
      </c>
      <c r="C7" s="168" t="s">
        <v>249</v>
      </c>
      <c r="D7" s="168" t="s">
        <v>249</v>
      </c>
      <c r="E7" s="168" t="s">
        <v>249</v>
      </c>
      <c r="F7" s="168" t="s">
        <v>249</v>
      </c>
      <c r="G7" s="168" t="s">
        <v>249</v>
      </c>
      <c r="H7" s="168" t="s">
        <v>249</v>
      </c>
      <c r="I7" s="168" t="s">
        <v>249</v>
      </c>
      <c r="J7" s="168" t="s">
        <v>249</v>
      </c>
      <c r="K7" s="168" t="s">
        <v>249</v>
      </c>
      <c r="L7" s="168" t="s">
        <v>249</v>
      </c>
      <c r="M7" s="168" t="s">
        <v>249</v>
      </c>
      <c r="N7" s="168" t="s">
        <v>249</v>
      </c>
      <c r="O7" s="168" t="s">
        <v>249</v>
      </c>
      <c r="P7" s="168" t="s">
        <v>249</v>
      </c>
    </row>
    <row r="8" spans="1:16" ht="18.75" customHeight="1" x14ac:dyDescent="0.15">
      <c r="A8" s="170"/>
      <c r="B8" s="169">
        <v>2</v>
      </c>
      <c r="C8" s="168" t="s">
        <v>248</v>
      </c>
      <c r="D8" s="168" t="s">
        <v>248</v>
      </c>
      <c r="E8" s="168" t="s">
        <v>248</v>
      </c>
      <c r="F8" s="168" t="s">
        <v>248</v>
      </c>
      <c r="G8" s="168" t="s">
        <v>248</v>
      </c>
      <c r="H8" s="168" t="s">
        <v>248</v>
      </c>
      <c r="I8" s="168" t="s">
        <v>248</v>
      </c>
      <c r="J8" s="168" t="s">
        <v>248</v>
      </c>
      <c r="K8" s="168" t="s">
        <v>248</v>
      </c>
      <c r="L8" s="168" t="s">
        <v>248</v>
      </c>
      <c r="M8" s="168" t="s">
        <v>248</v>
      </c>
      <c r="N8" s="168" t="s">
        <v>248</v>
      </c>
      <c r="O8" s="168" t="s">
        <v>248</v>
      </c>
      <c r="P8" s="168" t="s">
        <v>248</v>
      </c>
    </row>
    <row r="9" spans="1:16" ht="18.75" customHeight="1" x14ac:dyDescent="0.15">
      <c r="A9" s="170"/>
      <c r="B9" s="169">
        <v>3</v>
      </c>
      <c r="C9" s="168" t="s">
        <v>247</v>
      </c>
      <c r="D9" s="168" t="s">
        <v>247</v>
      </c>
      <c r="E9" s="168" t="s">
        <v>247</v>
      </c>
      <c r="F9" s="168" t="s">
        <v>247</v>
      </c>
      <c r="G9" s="168" t="s">
        <v>247</v>
      </c>
      <c r="H9" s="168" t="s">
        <v>247</v>
      </c>
      <c r="I9" s="168" t="s">
        <v>247</v>
      </c>
      <c r="J9" s="168" t="s">
        <v>247</v>
      </c>
      <c r="K9" s="168" t="s">
        <v>247</v>
      </c>
      <c r="L9" s="168" t="s">
        <v>247</v>
      </c>
      <c r="M9" s="168" t="s">
        <v>247</v>
      </c>
      <c r="N9" s="168" t="s">
        <v>247</v>
      </c>
      <c r="O9" s="168" t="s">
        <v>247</v>
      </c>
      <c r="P9" s="168" t="s">
        <v>247</v>
      </c>
    </row>
    <row r="10" spans="1:16" ht="18.75" customHeight="1" x14ac:dyDescent="0.15">
      <c r="A10" s="170"/>
      <c r="B10" s="169">
        <v>4</v>
      </c>
      <c r="C10" s="168" t="s">
        <v>246</v>
      </c>
      <c r="D10" s="168" t="s">
        <v>246</v>
      </c>
      <c r="E10" s="168" t="s">
        <v>246</v>
      </c>
      <c r="F10" s="168" t="s">
        <v>246</v>
      </c>
      <c r="G10" s="168" t="s">
        <v>246</v>
      </c>
      <c r="H10" s="168" t="s">
        <v>246</v>
      </c>
      <c r="I10" s="168" t="s">
        <v>246</v>
      </c>
      <c r="J10" s="168" t="s">
        <v>246</v>
      </c>
      <c r="K10" s="168" t="s">
        <v>246</v>
      </c>
      <c r="L10" s="168" t="s">
        <v>246</v>
      </c>
      <c r="M10" s="168" t="s">
        <v>246</v>
      </c>
      <c r="N10" s="168" t="s">
        <v>246</v>
      </c>
      <c r="O10" s="168" t="s">
        <v>246</v>
      </c>
      <c r="P10" s="168" t="s">
        <v>246</v>
      </c>
    </row>
    <row r="11" spans="1:16" ht="18.75" customHeight="1" x14ac:dyDescent="0.15">
      <c r="A11" s="170"/>
      <c r="B11" s="169">
        <v>5</v>
      </c>
      <c r="C11" s="168" t="s">
        <v>245</v>
      </c>
      <c r="D11" s="168" t="s">
        <v>245</v>
      </c>
      <c r="E11" s="168" t="s">
        <v>245</v>
      </c>
      <c r="F11" s="168" t="s">
        <v>245</v>
      </c>
      <c r="G11" s="168" t="s">
        <v>245</v>
      </c>
      <c r="H11" s="168" t="s">
        <v>245</v>
      </c>
      <c r="I11" s="168" t="s">
        <v>245</v>
      </c>
      <c r="J11" s="168" t="s">
        <v>245</v>
      </c>
      <c r="K11" s="168" t="s">
        <v>245</v>
      </c>
      <c r="L11" s="168" t="s">
        <v>245</v>
      </c>
      <c r="M11" s="168" t="s">
        <v>245</v>
      </c>
      <c r="N11" s="168" t="s">
        <v>245</v>
      </c>
      <c r="O11" s="168" t="s">
        <v>245</v>
      </c>
      <c r="P11" s="168" t="s">
        <v>245</v>
      </c>
    </row>
    <row r="12" spans="1:16" ht="18.75" customHeight="1" x14ac:dyDescent="0.15">
      <c r="A12" s="170"/>
      <c r="B12" s="169">
        <v>6</v>
      </c>
      <c r="C12" s="168" t="s">
        <v>244</v>
      </c>
      <c r="D12" s="168" t="s">
        <v>244</v>
      </c>
      <c r="E12" s="168" t="s">
        <v>244</v>
      </c>
      <c r="F12" s="168" t="s">
        <v>244</v>
      </c>
      <c r="G12" s="168" t="s">
        <v>244</v>
      </c>
      <c r="H12" s="168" t="s">
        <v>244</v>
      </c>
      <c r="I12" s="168" t="s">
        <v>244</v>
      </c>
      <c r="J12" s="168" t="s">
        <v>244</v>
      </c>
      <c r="K12" s="168" t="s">
        <v>244</v>
      </c>
      <c r="L12" s="168" t="s">
        <v>244</v>
      </c>
      <c r="M12" s="168" t="s">
        <v>244</v>
      </c>
      <c r="N12" s="168" t="s">
        <v>244</v>
      </c>
      <c r="O12" s="168" t="s">
        <v>244</v>
      </c>
      <c r="P12" s="168" t="s">
        <v>244</v>
      </c>
    </row>
    <row r="13" spans="1:16" ht="18.75" customHeight="1" x14ac:dyDescent="0.15">
      <c r="A13" s="170"/>
      <c r="B13" s="169">
        <v>7</v>
      </c>
      <c r="C13" s="168" t="s">
        <v>243</v>
      </c>
      <c r="D13" s="168" t="s">
        <v>243</v>
      </c>
      <c r="E13" s="168" t="s">
        <v>243</v>
      </c>
      <c r="F13" s="168" t="s">
        <v>243</v>
      </c>
      <c r="G13" s="168" t="s">
        <v>243</v>
      </c>
      <c r="H13" s="168" t="s">
        <v>243</v>
      </c>
      <c r="I13" s="168" t="s">
        <v>243</v>
      </c>
      <c r="J13" s="168" t="s">
        <v>243</v>
      </c>
      <c r="K13" s="168" t="s">
        <v>243</v>
      </c>
      <c r="L13" s="168" t="s">
        <v>243</v>
      </c>
      <c r="M13" s="168" t="s">
        <v>243</v>
      </c>
      <c r="N13" s="168" t="s">
        <v>243</v>
      </c>
      <c r="O13" s="168" t="s">
        <v>243</v>
      </c>
      <c r="P13" s="168" t="s">
        <v>243</v>
      </c>
    </row>
    <row r="14" spans="1:16" ht="18.75" customHeight="1" x14ac:dyDescent="0.15">
      <c r="A14" s="170"/>
      <c r="B14" s="169">
        <v>8</v>
      </c>
      <c r="C14" s="168" t="s">
        <v>242</v>
      </c>
      <c r="D14" s="168" t="s">
        <v>242</v>
      </c>
      <c r="E14" s="168" t="s">
        <v>242</v>
      </c>
      <c r="F14" s="168" t="s">
        <v>242</v>
      </c>
      <c r="G14" s="168" t="s">
        <v>242</v>
      </c>
      <c r="H14" s="168" t="s">
        <v>242</v>
      </c>
      <c r="I14" s="168" t="s">
        <v>242</v>
      </c>
      <c r="J14" s="168" t="s">
        <v>242</v>
      </c>
      <c r="K14" s="168" t="s">
        <v>242</v>
      </c>
      <c r="L14" s="168" t="s">
        <v>242</v>
      </c>
      <c r="M14" s="168" t="s">
        <v>242</v>
      </c>
      <c r="N14" s="168" t="s">
        <v>242</v>
      </c>
      <c r="O14" s="168" t="s">
        <v>242</v>
      </c>
      <c r="P14" s="168" t="s">
        <v>242</v>
      </c>
    </row>
    <row r="15" spans="1:16" ht="18.75" customHeight="1" x14ac:dyDescent="0.15">
      <c r="A15" s="170"/>
      <c r="B15" s="169">
        <v>9</v>
      </c>
      <c r="C15" s="168" t="s">
        <v>241</v>
      </c>
      <c r="D15" s="168" t="s">
        <v>241</v>
      </c>
      <c r="E15" s="168" t="s">
        <v>241</v>
      </c>
      <c r="F15" s="168" t="s">
        <v>241</v>
      </c>
      <c r="G15" s="168" t="s">
        <v>241</v>
      </c>
      <c r="H15" s="168" t="s">
        <v>241</v>
      </c>
      <c r="I15" s="168" t="s">
        <v>241</v>
      </c>
      <c r="J15" s="168" t="s">
        <v>241</v>
      </c>
      <c r="K15" s="168" t="s">
        <v>241</v>
      </c>
      <c r="L15" s="168" t="s">
        <v>241</v>
      </c>
      <c r="M15" s="168" t="s">
        <v>241</v>
      </c>
      <c r="N15" s="168" t="s">
        <v>241</v>
      </c>
      <c r="O15" s="168" t="s">
        <v>241</v>
      </c>
      <c r="P15" s="168" t="s">
        <v>241</v>
      </c>
    </row>
    <row r="16" spans="1:16" ht="18.75" customHeight="1" x14ac:dyDescent="0.15">
      <c r="A16" s="170"/>
      <c r="B16" s="169">
        <v>10</v>
      </c>
      <c r="C16" s="168" t="s">
        <v>240</v>
      </c>
      <c r="D16" s="168" t="s">
        <v>240</v>
      </c>
      <c r="E16" s="168" t="s">
        <v>240</v>
      </c>
      <c r="F16" s="168" t="s">
        <v>240</v>
      </c>
      <c r="G16" s="168" t="s">
        <v>240</v>
      </c>
      <c r="H16" s="168" t="s">
        <v>240</v>
      </c>
      <c r="I16" s="168" t="s">
        <v>240</v>
      </c>
      <c r="J16" s="168" t="s">
        <v>240</v>
      </c>
      <c r="K16" s="168" t="s">
        <v>240</v>
      </c>
      <c r="L16" s="168" t="s">
        <v>240</v>
      </c>
      <c r="M16" s="168" t="s">
        <v>240</v>
      </c>
      <c r="N16" s="168" t="s">
        <v>240</v>
      </c>
      <c r="O16" s="168" t="s">
        <v>240</v>
      </c>
      <c r="P16" s="168" t="s">
        <v>240</v>
      </c>
    </row>
    <row r="17" spans="1:16" ht="18.75" customHeight="1" x14ac:dyDescent="0.15">
      <c r="A17" s="170"/>
      <c r="B17" s="169">
        <v>11</v>
      </c>
      <c r="C17" s="168" t="s">
        <v>239</v>
      </c>
      <c r="D17" s="168" t="s">
        <v>239</v>
      </c>
      <c r="E17" s="168" t="s">
        <v>239</v>
      </c>
      <c r="F17" s="168" t="s">
        <v>239</v>
      </c>
      <c r="G17" s="168" t="s">
        <v>239</v>
      </c>
      <c r="H17" s="168" t="s">
        <v>239</v>
      </c>
      <c r="I17" s="168" t="s">
        <v>239</v>
      </c>
      <c r="J17" s="168" t="s">
        <v>239</v>
      </c>
      <c r="K17" s="168" t="s">
        <v>239</v>
      </c>
      <c r="L17" s="168" t="s">
        <v>239</v>
      </c>
      <c r="M17" s="168" t="s">
        <v>239</v>
      </c>
      <c r="N17" s="168" t="s">
        <v>239</v>
      </c>
      <c r="O17" s="168" t="s">
        <v>239</v>
      </c>
      <c r="P17" s="168" t="s">
        <v>239</v>
      </c>
    </row>
    <row r="18" spans="1:16" ht="18.75" customHeight="1" x14ac:dyDescent="0.15">
      <c r="A18" s="170"/>
      <c r="B18" s="169">
        <v>12</v>
      </c>
      <c r="C18" s="168" t="s">
        <v>238</v>
      </c>
      <c r="D18" s="168" t="s">
        <v>238</v>
      </c>
      <c r="E18" s="168" t="s">
        <v>238</v>
      </c>
      <c r="F18" s="168" t="s">
        <v>238</v>
      </c>
      <c r="G18" s="168" t="s">
        <v>238</v>
      </c>
      <c r="H18" s="168" t="s">
        <v>238</v>
      </c>
      <c r="I18" s="168" t="s">
        <v>238</v>
      </c>
      <c r="J18" s="168" t="s">
        <v>238</v>
      </c>
      <c r="K18" s="168" t="s">
        <v>238</v>
      </c>
      <c r="L18" s="168" t="s">
        <v>238</v>
      </c>
      <c r="M18" s="168" t="s">
        <v>238</v>
      </c>
      <c r="N18" s="168" t="s">
        <v>238</v>
      </c>
      <c r="O18" s="168" t="s">
        <v>238</v>
      </c>
      <c r="P18" s="168" t="s">
        <v>238</v>
      </c>
    </row>
    <row r="19" spans="1:16" ht="18.75" customHeight="1" x14ac:dyDescent="0.15">
      <c r="A19" s="170"/>
      <c r="B19" s="169">
        <v>13</v>
      </c>
      <c r="C19" s="168" t="s">
        <v>237</v>
      </c>
      <c r="D19" s="168" t="s">
        <v>237</v>
      </c>
      <c r="E19" s="168" t="s">
        <v>237</v>
      </c>
      <c r="F19" s="168" t="s">
        <v>237</v>
      </c>
      <c r="G19" s="168" t="s">
        <v>237</v>
      </c>
      <c r="H19" s="168" t="s">
        <v>237</v>
      </c>
      <c r="I19" s="168" t="s">
        <v>237</v>
      </c>
      <c r="J19" s="168" t="s">
        <v>237</v>
      </c>
      <c r="K19" s="168" t="s">
        <v>237</v>
      </c>
      <c r="L19" s="168" t="s">
        <v>237</v>
      </c>
      <c r="M19" s="168" t="s">
        <v>237</v>
      </c>
      <c r="N19" s="168" t="s">
        <v>237</v>
      </c>
      <c r="O19" s="168" t="s">
        <v>237</v>
      </c>
      <c r="P19" s="168" t="s">
        <v>237</v>
      </c>
    </row>
    <row r="20" spans="1:16" ht="18.75" customHeight="1" x14ac:dyDescent="0.15">
      <c r="A20" s="170"/>
      <c r="B20" s="169">
        <v>14</v>
      </c>
      <c r="C20" s="168" t="s">
        <v>236</v>
      </c>
      <c r="D20" s="168" t="s">
        <v>236</v>
      </c>
      <c r="E20" s="168" t="s">
        <v>236</v>
      </c>
      <c r="F20" s="168" t="s">
        <v>236</v>
      </c>
      <c r="G20" s="168" t="s">
        <v>236</v>
      </c>
      <c r="H20" s="168" t="s">
        <v>236</v>
      </c>
      <c r="I20" s="168" t="s">
        <v>236</v>
      </c>
      <c r="J20" s="168" t="s">
        <v>236</v>
      </c>
      <c r="K20" s="168" t="s">
        <v>236</v>
      </c>
      <c r="L20" s="168" t="s">
        <v>236</v>
      </c>
      <c r="M20" s="168" t="s">
        <v>236</v>
      </c>
      <c r="N20" s="168" t="s">
        <v>236</v>
      </c>
      <c r="O20" s="168" t="s">
        <v>236</v>
      </c>
      <c r="P20" s="168" t="s">
        <v>236</v>
      </c>
    </row>
    <row r="21" spans="1:16" ht="18.75" customHeight="1" x14ac:dyDescent="0.15">
      <c r="A21" s="170"/>
      <c r="B21" s="169">
        <v>15</v>
      </c>
      <c r="C21" s="168" t="s">
        <v>235</v>
      </c>
      <c r="D21" s="168" t="s">
        <v>235</v>
      </c>
      <c r="E21" s="168" t="s">
        <v>235</v>
      </c>
      <c r="F21" s="168" t="s">
        <v>235</v>
      </c>
      <c r="G21" s="168" t="s">
        <v>235</v>
      </c>
      <c r="H21" s="168" t="s">
        <v>235</v>
      </c>
      <c r="I21" s="168" t="s">
        <v>235</v>
      </c>
      <c r="J21" s="168" t="s">
        <v>235</v>
      </c>
      <c r="K21" s="168" t="s">
        <v>235</v>
      </c>
      <c r="L21" s="168" t="s">
        <v>235</v>
      </c>
      <c r="M21" s="168" t="s">
        <v>235</v>
      </c>
      <c r="N21" s="168" t="s">
        <v>235</v>
      </c>
      <c r="O21" s="168" t="s">
        <v>235</v>
      </c>
      <c r="P21" s="168" t="s">
        <v>235</v>
      </c>
    </row>
  </sheetData>
  <mergeCells count="2">
    <mergeCell ref="B1:P3"/>
    <mergeCell ref="B5:P5"/>
  </mergeCell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96BD-C2B3-8649-83DD-71B7CD303FCE}">
  <sheetPr>
    <outlinePr summaryBelow="0" summaryRight="0"/>
  </sheetPr>
  <dimension ref="A1:I21"/>
  <sheetViews>
    <sheetView showGridLines="0" zoomScale="190" zoomScaleNormal="190" workbookViewId="0">
      <selection activeCell="C7" sqref="C7:I21"/>
    </sheetView>
  </sheetViews>
  <sheetFormatPr baseColWidth="10" defaultColWidth="12.6640625" defaultRowHeight="15.75" customHeight="1" x14ac:dyDescent="0.15"/>
  <cols>
    <col min="1" max="1" width="4.5" style="135" customWidth="1"/>
    <col min="2" max="2" width="27.6640625" style="135" customWidth="1"/>
    <col min="3" max="5" width="13.83203125" style="135" customWidth="1"/>
    <col min="6" max="6" width="21" style="135" bestFit="1" customWidth="1"/>
    <col min="7" max="9" width="13.83203125" style="135" customWidth="1"/>
    <col min="10" max="16384" width="12.6640625" style="135"/>
  </cols>
  <sheetData>
    <row r="1" spans="1:9" ht="23" customHeight="1" x14ac:dyDescent="0.15">
      <c r="A1" s="176"/>
      <c r="B1" s="177" t="s">
        <v>265</v>
      </c>
      <c r="C1" s="177"/>
      <c r="D1" s="177"/>
      <c r="E1" s="177"/>
      <c r="F1" s="177"/>
      <c r="G1" s="177"/>
      <c r="H1" s="177"/>
      <c r="I1" s="177"/>
    </row>
    <row r="2" spans="1:9" ht="23" customHeight="1" x14ac:dyDescent="0.15">
      <c r="A2" s="176"/>
      <c r="B2" s="177"/>
      <c r="C2" s="177"/>
      <c r="D2" s="177"/>
      <c r="E2" s="177"/>
      <c r="F2" s="177"/>
      <c r="G2" s="177"/>
      <c r="H2" s="177"/>
      <c r="I2" s="177"/>
    </row>
    <row r="3" spans="1:9" ht="23" customHeight="1" x14ac:dyDescent="0.15">
      <c r="A3" s="176"/>
      <c r="B3" s="177"/>
      <c r="C3" s="177"/>
      <c r="D3" s="177"/>
      <c r="E3" s="177"/>
      <c r="F3" s="177"/>
      <c r="G3" s="177"/>
      <c r="H3" s="177"/>
      <c r="I3" s="177"/>
    </row>
    <row r="4" spans="1:9" ht="11.25" customHeight="1" x14ac:dyDescent="0.15">
      <c r="A4" s="176" t="s">
        <v>0</v>
      </c>
      <c r="B4" s="176"/>
      <c r="C4" s="176"/>
      <c r="D4" s="176"/>
      <c r="E4" s="176"/>
      <c r="F4" s="176"/>
      <c r="G4" s="176"/>
      <c r="H4" s="176"/>
      <c r="I4" s="176"/>
    </row>
    <row r="5" spans="1:9" ht="22.5" customHeight="1" x14ac:dyDescent="0.15">
      <c r="A5" s="175"/>
      <c r="B5" s="174" t="s">
        <v>332</v>
      </c>
      <c r="C5" s="161"/>
      <c r="D5" s="161"/>
      <c r="E5" s="161"/>
      <c r="F5" s="161"/>
      <c r="G5" s="161"/>
      <c r="H5" s="161"/>
      <c r="I5" s="161"/>
    </row>
    <row r="6" spans="1:9" ht="22.5" customHeight="1" x14ac:dyDescent="0.15">
      <c r="A6" s="173">
        <v>12</v>
      </c>
      <c r="B6" s="172" t="s">
        <v>263</v>
      </c>
      <c r="C6" s="171" t="s">
        <v>328</v>
      </c>
      <c r="D6" s="171" t="s">
        <v>155</v>
      </c>
      <c r="E6" s="171" t="s">
        <v>329</v>
      </c>
      <c r="F6" s="171" t="s">
        <v>330</v>
      </c>
      <c r="G6" s="171" t="s">
        <v>331</v>
      </c>
      <c r="H6" s="171" t="s">
        <v>175</v>
      </c>
      <c r="I6" s="171" t="s">
        <v>163</v>
      </c>
    </row>
    <row r="7" spans="1:9" ht="18.75" customHeight="1" x14ac:dyDescent="0.15">
      <c r="A7" s="170"/>
      <c r="B7" s="169">
        <v>1</v>
      </c>
      <c r="C7" s="168" t="s">
        <v>249</v>
      </c>
      <c r="D7" s="168" t="s">
        <v>249</v>
      </c>
      <c r="E7" s="168" t="s">
        <v>249</v>
      </c>
      <c r="F7" s="168" t="s">
        <v>249</v>
      </c>
      <c r="G7" s="168" t="s">
        <v>249</v>
      </c>
      <c r="H7" s="168" t="s">
        <v>249</v>
      </c>
      <c r="I7" s="168" t="s">
        <v>249</v>
      </c>
    </row>
    <row r="8" spans="1:9" ht="18.75" customHeight="1" x14ac:dyDescent="0.15">
      <c r="A8" s="170"/>
      <c r="B8" s="169">
        <v>2</v>
      </c>
      <c r="C8" s="168" t="s">
        <v>248</v>
      </c>
      <c r="D8" s="168" t="s">
        <v>248</v>
      </c>
      <c r="E8" s="168" t="s">
        <v>248</v>
      </c>
      <c r="F8" s="168" t="s">
        <v>248</v>
      </c>
      <c r="G8" s="168" t="s">
        <v>248</v>
      </c>
      <c r="H8" s="168" t="s">
        <v>248</v>
      </c>
      <c r="I8" s="168" t="s">
        <v>248</v>
      </c>
    </row>
    <row r="9" spans="1:9" ht="18.75" customHeight="1" x14ac:dyDescent="0.15">
      <c r="A9" s="170"/>
      <c r="B9" s="169">
        <v>3</v>
      </c>
      <c r="C9" s="168" t="s">
        <v>247</v>
      </c>
      <c r="D9" s="168" t="s">
        <v>247</v>
      </c>
      <c r="E9" s="168" t="s">
        <v>247</v>
      </c>
      <c r="F9" s="168" t="s">
        <v>247</v>
      </c>
      <c r="G9" s="168" t="s">
        <v>247</v>
      </c>
      <c r="H9" s="168" t="s">
        <v>247</v>
      </c>
      <c r="I9" s="168" t="s">
        <v>247</v>
      </c>
    </row>
    <row r="10" spans="1:9" ht="18.75" customHeight="1" x14ac:dyDescent="0.15">
      <c r="A10" s="170"/>
      <c r="B10" s="169">
        <v>4</v>
      </c>
      <c r="C10" s="168" t="s">
        <v>246</v>
      </c>
      <c r="D10" s="168" t="s">
        <v>246</v>
      </c>
      <c r="E10" s="168" t="s">
        <v>246</v>
      </c>
      <c r="F10" s="168" t="s">
        <v>246</v>
      </c>
      <c r="G10" s="168" t="s">
        <v>246</v>
      </c>
      <c r="H10" s="168" t="s">
        <v>246</v>
      </c>
      <c r="I10" s="168" t="s">
        <v>246</v>
      </c>
    </row>
    <row r="11" spans="1:9" ht="18.75" customHeight="1" x14ac:dyDescent="0.15">
      <c r="A11" s="170"/>
      <c r="B11" s="169">
        <v>5</v>
      </c>
      <c r="C11" s="168" t="s">
        <v>245</v>
      </c>
      <c r="D11" s="168" t="s">
        <v>245</v>
      </c>
      <c r="E11" s="168" t="s">
        <v>245</v>
      </c>
      <c r="F11" s="168" t="s">
        <v>245</v>
      </c>
      <c r="G11" s="168" t="s">
        <v>245</v>
      </c>
      <c r="H11" s="168" t="s">
        <v>245</v>
      </c>
      <c r="I11" s="168" t="s">
        <v>245</v>
      </c>
    </row>
    <row r="12" spans="1:9" ht="18.75" customHeight="1" x14ac:dyDescent="0.15">
      <c r="A12" s="170"/>
      <c r="B12" s="169">
        <v>6</v>
      </c>
      <c r="C12" s="168" t="s">
        <v>244</v>
      </c>
      <c r="D12" s="168" t="s">
        <v>244</v>
      </c>
      <c r="E12" s="168" t="s">
        <v>244</v>
      </c>
      <c r="F12" s="168" t="s">
        <v>244</v>
      </c>
      <c r="G12" s="168" t="s">
        <v>244</v>
      </c>
      <c r="H12" s="168" t="s">
        <v>244</v>
      </c>
      <c r="I12" s="168" t="s">
        <v>244</v>
      </c>
    </row>
    <row r="13" spans="1:9" ht="18.75" customHeight="1" x14ac:dyDescent="0.15">
      <c r="A13" s="170"/>
      <c r="B13" s="169">
        <v>7</v>
      </c>
      <c r="C13" s="168" t="s">
        <v>243</v>
      </c>
      <c r="D13" s="168" t="s">
        <v>243</v>
      </c>
      <c r="E13" s="168" t="s">
        <v>243</v>
      </c>
      <c r="F13" s="168" t="s">
        <v>243</v>
      </c>
      <c r="G13" s="168" t="s">
        <v>243</v>
      </c>
      <c r="H13" s="168" t="s">
        <v>243</v>
      </c>
      <c r="I13" s="168" t="s">
        <v>243</v>
      </c>
    </row>
    <row r="14" spans="1:9" ht="18.75" customHeight="1" x14ac:dyDescent="0.15">
      <c r="A14" s="170"/>
      <c r="B14" s="169">
        <v>8</v>
      </c>
      <c r="C14" s="168" t="s">
        <v>242</v>
      </c>
      <c r="D14" s="168" t="s">
        <v>242</v>
      </c>
      <c r="E14" s="168" t="s">
        <v>242</v>
      </c>
      <c r="F14" s="168" t="s">
        <v>242</v>
      </c>
      <c r="G14" s="168" t="s">
        <v>242</v>
      </c>
      <c r="H14" s="168" t="s">
        <v>242</v>
      </c>
      <c r="I14" s="168" t="s">
        <v>242</v>
      </c>
    </row>
    <row r="15" spans="1:9" ht="18.75" customHeight="1" x14ac:dyDescent="0.15">
      <c r="A15" s="170"/>
      <c r="B15" s="169">
        <v>9</v>
      </c>
      <c r="C15" s="168" t="s">
        <v>241</v>
      </c>
      <c r="D15" s="168" t="s">
        <v>241</v>
      </c>
      <c r="E15" s="168" t="s">
        <v>241</v>
      </c>
      <c r="F15" s="168" t="s">
        <v>241</v>
      </c>
      <c r="G15" s="168" t="s">
        <v>241</v>
      </c>
      <c r="H15" s="168" t="s">
        <v>241</v>
      </c>
      <c r="I15" s="168" t="s">
        <v>241</v>
      </c>
    </row>
    <row r="16" spans="1:9" ht="18.75" customHeight="1" x14ac:dyDescent="0.15">
      <c r="A16" s="170"/>
      <c r="B16" s="169">
        <v>10</v>
      </c>
      <c r="C16" s="168" t="s">
        <v>240</v>
      </c>
      <c r="D16" s="168" t="s">
        <v>240</v>
      </c>
      <c r="E16" s="168" t="s">
        <v>240</v>
      </c>
      <c r="F16" s="168" t="s">
        <v>240</v>
      </c>
      <c r="G16" s="168" t="s">
        <v>240</v>
      </c>
      <c r="H16" s="168" t="s">
        <v>240</v>
      </c>
      <c r="I16" s="168" t="s">
        <v>240</v>
      </c>
    </row>
    <row r="17" spans="1:9" ht="18.75" customHeight="1" x14ac:dyDescent="0.15">
      <c r="A17" s="170"/>
      <c r="B17" s="169">
        <v>11</v>
      </c>
      <c r="C17" s="168" t="s">
        <v>239</v>
      </c>
      <c r="D17" s="168" t="s">
        <v>239</v>
      </c>
      <c r="E17" s="168" t="s">
        <v>239</v>
      </c>
      <c r="F17" s="168" t="s">
        <v>239</v>
      </c>
      <c r="G17" s="168" t="s">
        <v>239</v>
      </c>
      <c r="H17" s="168" t="s">
        <v>239</v>
      </c>
      <c r="I17" s="168" t="s">
        <v>239</v>
      </c>
    </row>
    <row r="18" spans="1:9" ht="18.75" customHeight="1" x14ac:dyDescent="0.15">
      <c r="A18" s="170"/>
      <c r="B18" s="169">
        <v>12</v>
      </c>
      <c r="C18" s="168" t="s">
        <v>238</v>
      </c>
      <c r="D18" s="168" t="s">
        <v>238</v>
      </c>
      <c r="E18" s="168" t="s">
        <v>238</v>
      </c>
      <c r="F18" s="168" t="s">
        <v>238</v>
      </c>
      <c r="G18" s="168" t="s">
        <v>238</v>
      </c>
      <c r="H18" s="168" t="s">
        <v>238</v>
      </c>
      <c r="I18" s="168" t="s">
        <v>238</v>
      </c>
    </row>
    <row r="19" spans="1:9" ht="18.75" customHeight="1" x14ac:dyDescent="0.15">
      <c r="A19" s="170"/>
      <c r="B19" s="169">
        <v>13</v>
      </c>
      <c r="C19" s="168" t="s">
        <v>237</v>
      </c>
      <c r="D19" s="168" t="s">
        <v>237</v>
      </c>
      <c r="E19" s="168" t="s">
        <v>237</v>
      </c>
      <c r="F19" s="168" t="s">
        <v>237</v>
      </c>
      <c r="G19" s="168" t="s">
        <v>237</v>
      </c>
      <c r="H19" s="168" t="s">
        <v>237</v>
      </c>
      <c r="I19" s="168" t="s">
        <v>237</v>
      </c>
    </row>
    <row r="20" spans="1:9" ht="18.75" customHeight="1" x14ac:dyDescent="0.15">
      <c r="A20" s="170"/>
      <c r="B20" s="169">
        <v>14</v>
      </c>
      <c r="C20" s="168" t="s">
        <v>236</v>
      </c>
      <c r="D20" s="168" t="s">
        <v>236</v>
      </c>
      <c r="E20" s="168" t="s">
        <v>236</v>
      </c>
      <c r="F20" s="168" t="s">
        <v>236</v>
      </c>
      <c r="G20" s="168" t="s">
        <v>236</v>
      </c>
      <c r="H20" s="168" t="s">
        <v>236</v>
      </c>
      <c r="I20" s="168" t="s">
        <v>236</v>
      </c>
    </row>
    <row r="21" spans="1:9" ht="18.75" customHeight="1" x14ac:dyDescent="0.15">
      <c r="A21" s="170"/>
      <c r="B21" s="169">
        <v>15</v>
      </c>
      <c r="C21" s="168" t="s">
        <v>235</v>
      </c>
      <c r="D21" s="168" t="s">
        <v>235</v>
      </c>
      <c r="E21" s="168" t="s">
        <v>235</v>
      </c>
      <c r="F21" s="168" t="s">
        <v>235</v>
      </c>
      <c r="G21" s="168" t="s">
        <v>235</v>
      </c>
      <c r="H21" s="168" t="s">
        <v>235</v>
      </c>
      <c r="I21" s="168" t="s">
        <v>235</v>
      </c>
    </row>
  </sheetData>
  <mergeCells count="2">
    <mergeCell ref="B1:I3"/>
    <mergeCell ref="B5:I5"/>
  </mergeCell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outlinePr summaryBelow="0" summaryRight="0"/>
  </sheetPr>
  <dimension ref="A1:T1000"/>
  <sheetViews>
    <sheetView workbookViewId="0">
      <pane xSplit="6" ySplit="1" topLeftCell="G2" activePane="bottomRight" state="frozen"/>
      <selection pane="topRight" activeCell="G1" sqref="G1"/>
      <selection pane="bottomLeft" activeCell="A2" sqref="A2"/>
      <selection pane="bottomRight" activeCell="G2" sqref="G2"/>
    </sheetView>
  </sheetViews>
  <sheetFormatPr baseColWidth="10" defaultColWidth="12.6640625" defaultRowHeight="15" customHeight="1" x14ac:dyDescent="0.15"/>
  <cols>
    <col min="1" max="1" width="9.33203125" customWidth="1"/>
    <col min="2" max="2" width="31.1640625" customWidth="1"/>
    <col min="3" max="3" width="4.6640625" customWidth="1"/>
    <col min="4" max="4" width="4.1640625" customWidth="1"/>
    <col min="5" max="5" width="3.6640625" customWidth="1"/>
    <col min="6" max="6" width="12.83203125" customWidth="1"/>
    <col min="7" max="7" width="13.5" customWidth="1"/>
    <col min="8" max="8" width="19.6640625" customWidth="1"/>
    <col min="9" max="9" width="20.1640625" customWidth="1"/>
    <col min="10" max="10" width="17.83203125" customWidth="1"/>
    <col min="11" max="11" width="18.1640625" customWidth="1"/>
    <col min="12" max="12" width="22.6640625" customWidth="1"/>
    <col min="13" max="13" width="23.1640625" customWidth="1"/>
    <col min="14" max="14" width="15.6640625" customWidth="1"/>
    <col min="15" max="15" width="16" customWidth="1"/>
    <col min="16" max="16" width="29.1640625" customWidth="1"/>
    <col min="17" max="17" width="29.5" customWidth="1"/>
    <col min="18" max="18" width="14.1640625" customWidth="1"/>
    <col min="19" max="19" width="14.6640625" customWidth="1"/>
  </cols>
  <sheetData>
    <row r="1" spans="1:20" ht="15" customHeight="1" x14ac:dyDescent="0.15">
      <c r="A1" s="58" t="s">
        <v>54</v>
      </c>
      <c r="B1" s="59" t="s">
        <v>55</v>
      </c>
      <c r="C1" s="59" t="s">
        <v>56</v>
      </c>
      <c r="D1" s="59" t="s">
        <v>57</v>
      </c>
      <c r="E1" s="59" t="s">
        <v>58</v>
      </c>
      <c r="F1" s="59" t="s">
        <v>59</v>
      </c>
      <c r="G1" s="60" t="str">
        <f>'SETEMBRO 2023'!C2</f>
        <v>INVESTIMENTO</v>
      </c>
      <c r="H1" s="61" t="str">
        <f>'SETEMBRO 2023'!D2</f>
        <v>SESSÕES ESPERADAS</v>
      </c>
      <c r="I1" s="61" t="str">
        <f>'SETEMBRO 2023'!E2</f>
        <v>SESSÕES REALIZADAS</v>
      </c>
      <c r="J1" s="60" t="str">
        <f>'SETEMBRO 2023'!F2</f>
        <v>RECEITA ESPERADA</v>
      </c>
      <c r="K1" s="60" t="str">
        <f>'SETEMBRO 2023'!G2</f>
        <v>RECEITA REALIZADA</v>
      </c>
      <c r="L1" s="60" t="str">
        <f>'SETEMBRO 2023'!H2</f>
        <v>TICKET MÉDIO ESPERADO</v>
      </c>
      <c r="M1" s="60" t="str">
        <f>'SETEMBRO 2023'!I2</f>
        <v>TICKET MÉDIO REALIZADO</v>
      </c>
      <c r="N1" s="62" t="str">
        <f>'SETEMBRO 2023'!J2</f>
        <v>ROAS ESPERADO</v>
      </c>
      <c r="O1" s="62" t="str">
        <f>'SETEMBRO 2023'!K2</f>
        <v>ROAS REALIZADO</v>
      </c>
      <c r="P1" s="63" t="str">
        <f>'SETEMBRO 2023'!L2</f>
        <v>TAXA DE CONVERSÃO ESPERADA</v>
      </c>
      <c r="Q1" s="64" t="str">
        <f>'SETEMBRO 2023'!M2</f>
        <v>TAXA DE CONVERSÃO REALIZADA</v>
      </c>
      <c r="R1" s="60" t="str">
        <f>'SETEMBRO 2023'!N2</f>
        <v>CPS ESPERADO</v>
      </c>
      <c r="S1" s="60" t="str">
        <f>'SETEMBRO 2023'!O2</f>
        <v>CPS REALIZADO</v>
      </c>
      <c r="T1" s="60" t="str">
        <f>'SETEMBRO 2023'!P2</f>
        <v>TRANSAÇÕES</v>
      </c>
    </row>
    <row r="2" spans="1:20" ht="15" customHeight="1" x14ac:dyDescent="0.15">
      <c r="A2" s="65">
        <v>44562</v>
      </c>
      <c r="B2" s="66" t="e">
        <f t="shared" ref="B2:B256" si="0">DATEVALUE(A2)</f>
        <v>#VALUE!</v>
      </c>
      <c r="C2" s="67">
        <f t="shared" ref="C2:C256" si="1">YEAR(A2)</f>
        <v>2022</v>
      </c>
      <c r="D2" s="67">
        <f t="shared" ref="D2:D256" si="2">MONTH(A2)</f>
        <v>1</v>
      </c>
      <c r="E2" s="67">
        <f t="shared" ref="E2:E256" si="3">DAY(A2)</f>
        <v>1</v>
      </c>
      <c r="F2" s="17" t="s">
        <v>60</v>
      </c>
      <c r="G2" s="35">
        <v>0</v>
      </c>
      <c r="H2" s="2">
        <v>0</v>
      </c>
      <c r="I2" s="2">
        <v>0</v>
      </c>
      <c r="J2" s="35">
        <v>0</v>
      </c>
      <c r="K2" s="35">
        <v>0</v>
      </c>
      <c r="L2" s="35">
        <v>0</v>
      </c>
      <c r="M2" s="35">
        <v>0</v>
      </c>
      <c r="N2" s="67">
        <v>0</v>
      </c>
      <c r="O2" s="67">
        <v>0</v>
      </c>
      <c r="P2" s="49">
        <v>0</v>
      </c>
      <c r="Q2" s="68">
        <v>0</v>
      </c>
      <c r="R2" s="35">
        <v>0</v>
      </c>
      <c r="S2" s="35">
        <v>0</v>
      </c>
      <c r="T2" s="67">
        <v>0</v>
      </c>
    </row>
    <row r="3" spans="1:20" ht="15" customHeight="1" x14ac:dyDescent="0.15">
      <c r="A3" s="65">
        <v>44563</v>
      </c>
      <c r="B3" s="66" t="e">
        <f t="shared" si="0"/>
        <v>#VALUE!</v>
      </c>
      <c r="C3" s="67">
        <f t="shared" si="1"/>
        <v>2022</v>
      </c>
      <c r="D3" s="67">
        <f t="shared" si="2"/>
        <v>1</v>
      </c>
      <c r="E3" s="67">
        <f t="shared" si="3"/>
        <v>2</v>
      </c>
      <c r="F3" s="17" t="s">
        <v>61</v>
      </c>
      <c r="G3" s="35">
        <v>0</v>
      </c>
      <c r="H3" s="2">
        <v>0</v>
      </c>
      <c r="I3" s="2">
        <v>0</v>
      </c>
      <c r="J3" s="35">
        <v>0</v>
      </c>
      <c r="K3" s="35">
        <v>0</v>
      </c>
      <c r="L3" s="35">
        <v>0</v>
      </c>
      <c r="M3" s="35">
        <v>0</v>
      </c>
      <c r="N3" s="67">
        <v>0</v>
      </c>
      <c r="O3" s="67">
        <v>0</v>
      </c>
      <c r="P3" s="49">
        <v>0</v>
      </c>
      <c r="Q3" s="68">
        <v>0</v>
      </c>
      <c r="R3" s="35">
        <v>0</v>
      </c>
      <c r="S3" s="35">
        <v>0</v>
      </c>
      <c r="T3" s="67">
        <v>0</v>
      </c>
    </row>
    <row r="4" spans="1:20" ht="15" customHeight="1" x14ac:dyDescent="0.15">
      <c r="A4" s="65">
        <v>44564</v>
      </c>
      <c r="B4" s="66" t="e">
        <f t="shared" si="0"/>
        <v>#VALUE!</v>
      </c>
      <c r="C4" s="67">
        <f t="shared" si="1"/>
        <v>2022</v>
      </c>
      <c r="D4" s="67">
        <f t="shared" si="2"/>
        <v>1</v>
      </c>
      <c r="E4" s="67">
        <f t="shared" si="3"/>
        <v>3</v>
      </c>
      <c r="F4" s="17" t="s">
        <v>62</v>
      </c>
      <c r="G4" s="35">
        <v>0</v>
      </c>
      <c r="H4" s="2">
        <v>0</v>
      </c>
      <c r="I4" s="2">
        <v>0</v>
      </c>
      <c r="J4" s="35">
        <v>0</v>
      </c>
      <c r="K4" s="35">
        <v>0</v>
      </c>
      <c r="L4" s="35">
        <v>0</v>
      </c>
      <c r="M4" s="35">
        <v>0</v>
      </c>
      <c r="N4" s="67">
        <v>0</v>
      </c>
      <c r="O4" s="67">
        <v>0</v>
      </c>
      <c r="P4" s="49">
        <v>0</v>
      </c>
      <c r="Q4" s="68">
        <v>0</v>
      </c>
      <c r="R4" s="35">
        <v>0</v>
      </c>
      <c r="S4" s="35">
        <v>0</v>
      </c>
      <c r="T4" s="67">
        <v>0</v>
      </c>
    </row>
    <row r="5" spans="1:20" ht="15" customHeight="1" x14ac:dyDescent="0.15">
      <c r="A5" s="65">
        <v>44565</v>
      </c>
      <c r="B5" s="66" t="e">
        <f t="shared" si="0"/>
        <v>#VALUE!</v>
      </c>
      <c r="C5" s="67">
        <f t="shared" si="1"/>
        <v>2022</v>
      </c>
      <c r="D5" s="67">
        <f t="shared" si="2"/>
        <v>1</v>
      </c>
      <c r="E5" s="67">
        <f t="shared" si="3"/>
        <v>4</v>
      </c>
      <c r="F5" s="17" t="s">
        <v>63</v>
      </c>
      <c r="G5" s="35">
        <v>0</v>
      </c>
      <c r="H5" s="2">
        <v>0</v>
      </c>
      <c r="I5" s="2">
        <v>0</v>
      </c>
      <c r="J5" s="35">
        <v>0</v>
      </c>
      <c r="K5" s="35">
        <v>0</v>
      </c>
      <c r="L5" s="35">
        <v>0</v>
      </c>
      <c r="M5" s="35">
        <v>0</v>
      </c>
      <c r="N5" s="67">
        <v>0</v>
      </c>
      <c r="O5" s="67">
        <v>0</v>
      </c>
      <c r="P5" s="49">
        <v>0</v>
      </c>
      <c r="Q5" s="68">
        <v>0</v>
      </c>
      <c r="R5" s="35">
        <v>0</v>
      </c>
      <c r="S5" s="35">
        <v>0</v>
      </c>
      <c r="T5" s="67">
        <v>0</v>
      </c>
    </row>
    <row r="6" spans="1:20" ht="15" customHeight="1" x14ac:dyDescent="0.15">
      <c r="A6" s="65">
        <v>44566</v>
      </c>
      <c r="B6" s="66" t="e">
        <f t="shared" si="0"/>
        <v>#VALUE!</v>
      </c>
      <c r="C6" s="67">
        <f t="shared" si="1"/>
        <v>2022</v>
      </c>
      <c r="D6" s="67">
        <f t="shared" si="2"/>
        <v>1</v>
      </c>
      <c r="E6" s="67">
        <f t="shared" si="3"/>
        <v>5</v>
      </c>
      <c r="F6" s="17" t="s">
        <v>64</v>
      </c>
      <c r="G6" s="35">
        <v>0</v>
      </c>
      <c r="H6" s="2">
        <v>0</v>
      </c>
      <c r="I6" s="2">
        <v>0</v>
      </c>
      <c r="J6" s="35">
        <v>0</v>
      </c>
      <c r="K6" s="35">
        <v>0</v>
      </c>
      <c r="L6" s="35">
        <v>0</v>
      </c>
      <c r="M6" s="35">
        <v>0</v>
      </c>
      <c r="N6" s="67">
        <v>0</v>
      </c>
      <c r="O6" s="67">
        <v>0</v>
      </c>
      <c r="P6" s="49">
        <v>0</v>
      </c>
      <c r="Q6" s="68">
        <v>0</v>
      </c>
      <c r="R6" s="35">
        <v>0</v>
      </c>
      <c r="S6" s="35">
        <v>0</v>
      </c>
      <c r="T6" s="67">
        <v>0</v>
      </c>
    </row>
    <row r="7" spans="1:20" ht="15" customHeight="1" x14ac:dyDescent="0.15">
      <c r="A7" s="65">
        <v>44567</v>
      </c>
      <c r="B7" s="66" t="e">
        <f t="shared" si="0"/>
        <v>#VALUE!</v>
      </c>
      <c r="C7" s="67">
        <f t="shared" si="1"/>
        <v>2022</v>
      </c>
      <c r="D7" s="67">
        <f t="shared" si="2"/>
        <v>1</v>
      </c>
      <c r="E7" s="67">
        <f t="shared" si="3"/>
        <v>6</v>
      </c>
      <c r="F7" s="17" t="s">
        <v>65</v>
      </c>
      <c r="G7" s="35">
        <v>0</v>
      </c>
      <c r="H7" s="2">
        <v>0</v>
      </c>
      <c r="I7" s="2">
        <v>0</v>
      </c>
      <c r="J7" s="35">
        <v>0</v>
      </c>
      <c r="K7" s="35">
        <v>0</v>
      </c>
      <c r="L7" s="35">
        <v>0</v>
      </c>
      <c r="M7" s="35">
        <v>0</v>
      </c>
      <c r="N7" s="67">
        <v>0</v>
      </c>
      <c r="O7" s="67">
        <v>0</v>
      </c>
      <c r="P7" s="49">
        <v>0</v>
      </c>
      <c r="Q7" s="68">
        <v>0</v>
      </c>
      <c r="R7" s="35">
        <v>0</v>
      </c>
      <c r="S7" s="35">
        <v>0</v>
      </c>
      <c r="T7" s="67">
        <v>0</v>
      </c>
    </row>
    <row r="8" spans="1:20" ht="15" customHeight="1" x14ac:dyDescent="0.15">
      <c r="A8" s="65">
        <v>44568</v>
      </c>
      <c r="B8" s="66" t="e">
        <f t="shared" si="0"/>
        <v>#VALUE!</v>
      </c>
      <c r="C8" s="67">
        <f t="shared" si="1"/>
        <v>2022</v>
      </c>
      <c r="D8" s="67">
        <f t="shared" si="2"/>
        <v>1</v>
      </c>
      <c r="E8" s="67">
        <f t="shared" si="3"/>
        <v>7</v>
      </c>
      <c r="F8" s="17" t="s">
        <v>66</v>
      </c>
      <c r="G8" s="35">
        <v>0</v>
      </c>
      <c r="H8" s="2">
        <v>0</v>
      </c>
      <c r="I8" s="2">
        <v>0</v>
      </c>
      <c r="J8" s="35">
        <v>0</v>
      </c>
      <c r="K8" s="35">
        <v>0</v>
      </c>
      <c r="L8" s="35">
        <v>0</v>
      </c>
      <c r="M8" s="35">
        <v>0</v>
      </c>
      <c r="N8" s="67">
        <v>0</v>
      </c>
      <c r="O8" s="67">
        <v>0</v>
      </c>
      <c r="P8" s="49">
        <v>0</v>
      </c>
      <c r="Q8" s="68">
        <v>0</v>
      </c>
      <c r="R8" s="35">
        <v>0</v>
      </c>
      <c r="S8" s="35">
        <v>0</v>
      </c>
      <c r="T8" s="67">
        <v>0</v>
      </c>
    </row>
    <row r="9" spans="1:20" ht="15" customHeight="1" x14ac:dyDescent="0.15">
      <c r="A9" s="65">
        <v>44569</v>
      </c>
      <c r="B9" s="66" t="e">
        <f t="shared" si="0"/>
        <v>#VALUE!</v>
      </c>
      <c r="C9" s="67">
        <f t="shared" si="1"/>
        <v>2022</v>
      </c>
      <c r="D9" s="67">
        <f t="shared" si="2"/>
        <v>1</v>
      </c>
      <c r="E9" s="67">
        <f t="shared" si="3"/>
        <v>8</v>
      </c>
      <c r="F9" s="17" t="s">
        <v>60</v>
      </c>
      <c r="G9" s="35">
        <v>0</v>
      </c>
      <c r="H9" s="2">
        <v>0</v>
      </c>
      <c r="I9" s="2">
        <v>0</v>
      </c>
      <c r="J9" s="35">
        <v>0</v>
      </c>
      <c r="K9" s="35">
        <v>0</v>
      </c>
      <c r="L9" s="35">
        <v>0</v>
      </c>
      <c r="M9" s="35">
        <v>0</v>
      </c>
      <c r="N9" s="67">
        <v>0</v>
      </c>
      <c r="O9" s="67">
        <v>0</v>
      </c>
      <c r="P9" s="49">
        <v>0</v>
      </c>
      <c r="Q9" s="68">
        <v>0</v>
      </c>
      <c r="R9" s="35">
        <v>0</v>
      </c>
      <c r="S9" s="35">
        <v>0</v>
      </c>
      <c r="T9" s="67">
        <v>0</v>
      </c>
    </row>
    <row r="10" spans="1:20" ht="15" customHeight="1" x14ac:dyDescent="0.15">
      <c r="A10" s="65">
        <v>44570</v>
      </c>
      <c r="B10" s="66" t="e">
        <f t="shared" si="0"/>
        <v>#VALUE!</v>
      </c>
      <c r="C10" s="67">
        <f t="shared" si="1"/>
        <v>2022</v>
      </c>
      <c r="D10" s="67">
        <f t="shared" si="2"/>
        <v>1</v>
      </c>
      <c r="E10" s="67">
        <f t="shared" si="3"/>
        <v>9</v>
      </c>
      <c r="F10" s="17" t="s">
        <v>61</v>
      </c>
      <c r="G10" s="35">
        <v>0</v>
      </c>
      <c r="H10" s="2">
        <v>0</v>
      </c>
      <c r="I10" s="2">
        <v>0</v>
      </c>
      <c r="J10" s="35">
        <v>0</v>
      </c>
      <c r="K10" s="35">
        <v>0</v>
      </c>
      <c r="L10" s="35">
        <v>0</v>
      </c>
      <c r="M10" s="35">
        <v>0</v>
      </c>
      <c r="N10" s="67">
        <v>0</v>
      </c>
      <c r="O10" s="67">
        <v>0</v>
      </c>
      <c r="P10" s="49">
        <v>0</v>
      </c>
      <c r="Q10" s="68">
        <v>0</v>
      </c>
      <c r="R10" s="35">
        <v>0</v>
      </c>
      <c r="S10" s="35">
        <v>0</v>
      </c>
      <c r="T10" s="67">
        <v>0</v>
      </c>
    </row>
    <row r="11" spans="1:20" ht="15" customHeight="1" x14ac:dyDescent="0.15">
      <c r="A11" s="65">
        <v>44571</v>
      </c>
      <c r="B11" s="66" t="e">
        <f t="shared" si="0"/>
        <v>#VALUE!</v>
      </c>
      <c r="C11" s="67">
        <f t="shared" si="1"/>
        <v>2022</v>
      </c>
      <c r="D11" s="67">
        <f t="shared" si="2"/>
        <v>1</v>
      </c>
      <c r="E11" s="67">
        <f t="shared" si="3"/>
        <v>10</v>
      </c>
      <c r="F11" s="17" t="s">
        <v>62</v>
      </c>
      <c r="G11" s="35">
        <v>0</v>
      </c>
      <c r="H11" s="2">
        <v>0</v>
      </c>
      <c r="I11" s="2">
        <v>0</v>
      </c>
      <c r="J11" s="35">
        <v>0</v>
      </c>
      <c r="K11" s="35">
        <v>0</v>
      </c>
      <c r="L11" s="35">
        <v>0</v>
      </c>
      <c r="M11" s="35">
        <v>0</v>
      </c>
      <c r="N11" s="67">
        <v>0</v>
      </c>
      <c r="O11" s="67">
        <v>0</v>
      </c>
      <c r="P11" s="49">
        <v>0</v>
      </c>
      <c r="Q11" s="68">
        <v>0</v>
      </c>
      <c r="R11" s="35">
        <v>0</v>
      </c>
      <c r="S11" s="35">
        <v>0</v>
      </c>
      <c r="T11" s="67">
        <v>0</v>
      </c>
    </row>
    <row r="12" spans="1:20" ht="15" customHeight="1" x14ac:dyDescent="0.15">
      <c r="A12" s="65">
        <v>44572</v>
      </c>
      <c r="B12" s="66" t="e">
        <f t="shared" si="0"/>
        <v>#VALUE!</v>
      </c>
      <c r="C12" s="67">
        <f t="shared" si="1"/>
        <v>2022</v>
      </c>
      <c r="D12" s="67">
        <f t="shared" si="2"/>
        <v>1</v>
      </c>
      <c r="E12" s="67">
        <f t="shared" si="3"/>
        <v>11</v>
      </c>
      <c r="F12" s="17" t="s">
        <v>63</v>
      </c>
      <c r="G12" s="35">
        <v>0</v>
      </c>
      <c r="H12" s="2">
        <v>0</v>
      </c>
      <c r="I12" s="2">
        <v>0</v>
      </c>
      <c r="J12" s="35">
        <v>0</v>
      </c>
      <c r="K12" s="35">
        <v>0</v>
      </c>
      <c r="L12" s="35">
        <v>0</v>
      </c>
      <c r="M12" s="35">
        <v>0</v>
      </c>
      <c r="N12" s="67">
        <v>0</v>
      </c>
      <c r="O12" s="67">
        <v>0</v>
      </c>
      <c r="P12" s="49">
        <v>0</v>
      </c>
      <c r="Q12" s="68">
        <v>0</v>
      </c>
      <c r="R12" s="35">
        <v>0</v>
      </c>
      <c r="S12" s="35">
        <v>0</v>
      </c>
      <c r="T12" s="67">
        <v>0</v>
      </c>
    </row>
    <row r="13" spans="1:20" ht="15" customHeight="1" x14ac:dyDescent="0.15">
      <c r="A13" s="65">
        <v>44573</v>
      </c>
      <c r="B13" s="66" t="e">
        <f t="shared" si="0"/>
        <v>#VALUE!</v>
      </c>
      <c r="C13" s="67">
        <f t="shared" si="1"/>
        <v>2022</v>
      </c>
      <c r="D13" s="67">
        <f t="shared" si="2"/>
        <v>1</v>
      </c>
      <c r="E13" s="67">
        <f t="shared" si="3"/>
        <v>12</v>
      </c>
      <c r="F13" s="17" t="s">
        <v>64</v>
      </c>
      <c r="G13" s="35">
        <v>0</v>
      </c>
      <c r="H13" s="2">
        <v>0</v>
      </c>
      <c r="I13" s="2">
        <v>0</v>
      </c>
      <c r="J13" s="35">
        <v>0</v>
      </c>
      <c r="K13" s="35">
        <v>0</v>
      </c>
      <c r="L13" s="35">
        <v>0</v>
      </c>
      <c r="M13" s="35">
        <v>0</v>
      </c>
      <c r="N13" s="67">
        <v>0</v>
      </c>
      <c r="O13" s="67">
        <v>0</v>
      </c>
      <c r="P13" s="49">
        <v>0</v>
      </c>
      <c r="Q13" s="68">
        <v>0</v>
      </c>
      <c r="R13" s="35">
        <v>0</v>
      </c>
      <c r="S13" s="35">
        <v>0</v>
      </c>
      <c r="T13" s="67">
        <v>0</v>
      </c>
    </row>
    <row r="14" spans="1:20" ht="15" customHeight="1" x14ac:dyDescent="0.15">
      <c r="A14" s="65">
        <v>44574</v>
      </c>
      <c r="B14" s="66" t="e">
        <f t="shared" si="0"/>
        <v>#VALUE!</v>
      </c>
      <c r="C14" s="67">
        <f t="shared" si="1"/>
        <v>2022</v>
      </c>
      <c r="D14" s="67">
        <f t="shared" si="2"/>
        <v>1</v>
      </c>
      <c r="E14" s="67">
        <f t="shared" si="3"/>
        <v>13</v>
      </c>
      <c r="F14" s="17" t="s">
        <v>65</v>
      </c>
      <c r="G14" s="35">
        <v>0</v>
      </c>
      <c r="H14" s="2">
        <v>0</v>
      </c>
      <c r="I14" s="2">
        <v>0</v>
      </c>
      <c r="J14" s="35">
        <v>0</v>
      </c>
      <c r="K14" s="35">
        <v>0</v>
      </c>
      <c r="L14" s="35">
        <v>0</v>
      </c>
      <c r="M14" s="35">
        <v>0</v>
      </c>
      <c r="N14" s="67">
        <v>0</v>
      </c>
      <c r="O14" s="67">
        <v>0</v>
      </c>
      <c r="P14" s="49">
        <v>0</v>
      </c>
      <c r="Q14" s="68">
        <v>0</v>
      </c>
      <c r="R14" s="35">
        <v>0</v>
      </c>
      <c r="S14" s="35">
        <v>0</v>
      </c>
      <c r="T14" s="67">
        <v>0</v>
      </c>
    </row>
    <row r="15" spans="1:20" ht="15" customHeight="1" x14ac:dyDescent="0.15">
      <c r="A15" s="65">
        <v>44575</v>
      </c>
      <c r="B15" s="66" t="e">
        <f t="shared" si="0"/>
        <v>#VALUE!</v>
      </c>
      <c r="C15" s="67">
        <f t="shared" si="1"/>
        <v>2022</v>
      </c>
      <c r="D15" s="67">
        <f t="shared" si="2"/>
        <v>1</v>
      </c>
      <c r="E15" s="67">
        <f t="shared" si="3"/>
        <v>14</v>
      </c>
      <c r="F15" s="17" t="s">
        <v>66</v>
      </c>
      <c r="G15" s="35">
        <v>0</v>
      </c>
      <c r="H15" s="2">
        <v>0</v>
      </c>
      <c r="I15" s="2">
        <v>0</v>
      </c>
      <c r="J15" s="35">
        <v>0</v>
      </c>
      <c r="K15" s="35">
        <v>0</v>
      </c>
      <c r="L15" s="35">
        <v>0</v>
      </c>
      <c r="M15" s="35">
        <v>0</v>
      </c>
      <c r="N15" s="67">
        <v>0</v>
      </c>
      <c r="O15" s="67">
        <v>0</v>
      </c>
      <c r="P15" s="49">
        <v>0</v>
      </c>
      <c r="Q15" s="68">
        <v>0</v>
      </c>
      <c r="R15" s="35">
        <v>0</v>
      </c>
      <c r="S15" s="35">
        <v>0</v>
      </c>
      <c r="T15" s="67">
        <v>0</v>
      </c>
    </row>
    <row r="16" spans="1:20" ht="15" customHeight="1" x14ac:dyDescent="0.15">
      <c r="A16" s="65">
        <v>44576</v>
      </c>
      <c r="B16" s="66" t="e">
        <f t="shared" si="0"/>
        <v>#VALUE!</v>
      </c>
      <c r="C16" s="67">
        <f t="shared" si="1"/>
        <v>2022</v>
      </c>
      <c r="D16" s="67">
        <f t="shared" si="2"/>
        <v>1</v>
      </c>
      <c r="E16" s="67">
        <f t="shared" si="3"/>
        <v>15</v>
      </c>
      <c r="F16" s="17" t="s">
        <v>60</v>
      </c>
      <c r="G16" s="35">
        <v>0</v>
      </c>
      <c r="H16" s="2">
        <v>0</v>
      </c>
      <c r="I16" s="2">
        <v>0</v>
      </c>
      <c r="J16" s="35">
        <v>0</v>
      </c>
      <c r="K16" s="35">
        <v>0</v>
      </c>
      <c r="L16" s="35">
        <v>0</v>
      </c>
      <c r="M16" s="35">
        <v>0</v>
      </c>
      <c r="N16" s="67">
        <v>0</v>
      </c>
      <c r="O16" s="67">
        <v>0</v>
      </c>
      <c r="P16" s="49">
        <v>0</v>
      </c>
      <c r="Q16" s="68">
        <v>0</v>
      </c>
      <c r="R16" s="35">
        <v>0</v>
      </c>
      <c r="S16" s="35">
        <v>0</v>
      </c>
      <c r="T16" s="67">
        <v>0</v>
      </c>
    </row>
    <row r="17" spans="1:20" ht="15" customHeight="1" x14ac:dyDescent="0.15">
      <c r="A17" s="65">
        <v>44577</v>
      </c>
      <c r="B17" s="66" t="e">
        <f t="shared" si="0"/>
        <v>#VALUE!</v>
      </c>
      <c r="C17" s="67">
        <f t="shared" si="1"/>
        <v>2022</v>
      </c>
      <c r="D17" s="67">
        <f t="shared" si="2"/>
        <v>1</v>
      </c>
      <c r="E17" s="67">
        <f t="shared" si="3"/>
        <v>16</v>
      </c>
      <c r="F17" s="17" t="s">
        <v>61</v>
      </c>
      <c r="G17" s="35">
        <v>0</v>
      </c>
      <c r="H17" s="2">
        <v>0</v>
      </c>
      <c r="I17" s="2">
        <v>0</v>
      </c>
      <c r="J17" s="35">
        <v>0</v>
      </c>
      <c r="K17" s="35">
        <v>0</v>
      </c>
      <c r="L17" s="35">
        <v>0</v>
      </c>
      <c r="M17" s="35">
        <v>0</v>
      </c>
      <c r="N17" s="67">
        <v>0</v>
      </c>
      <c r="O17" s="67">
        <v>0</v>
      </c>
      <c r="P17" s="49">
        <v>0</v>
      </c>
      <c r="Q17" s="68">
        <v>0</v>
      </c>
      <c r="R17" s="35">
        <v>0</v>
      </c>
      <c r="S17" s="35">
        <v>0</v>
      </c>
      <c r="T17" s="67">
        <v>0</v>
      </c>
    </row>
    <row r="18" spans="1:20" ht="15" customHeight="1" x14ac:dyDescent="0.15">
      <c r="A18" s="65">
        <v>44578</v>
      </c>
      <c r="B18" s="66" t="e">
        <f t="shared" si="0"/>
        <v>#VALUE!</v>
      </c>
      <c r="C18" s="67">
        <f t="shared" si="1"/>
        <v>2022</v>
      </c>
      <c r="D18" s="67">
        <f t="shared" si="2"/>
        <v>1</v>
      </c>
      <c r="E18" s="67">
        <f t="shared" si="3"/>
        <v>17</v>
      </c>
      <c r="F18" s="17" t="s">
        <v>62</v>
      </c>
      <c r="G18" s="35">
        <v>0</v>
      </c>
      <c r="H18" s="2">
        <v>0</v>
      </c>
      <c r="I18" s="2">
        <v>0</v>
      </c>
      <c r="J18" s="35">
        <v>0</v>
      </c>
      <c r="K18" s="35">
        <v>0</v>
      </c>
      <c r="L18" s="35">
        <v>0</v>
      </c>
      <c r="M18" s="35">
        <v>0</v>
      </c>
      <c r="N18" s="67">
        <v>0</v>
      </c>
      <c r="O18" s="67">
        <v>0</v>
      </c>
      <c r="P18" s="49">
        <v>0</v>
      </c>
      <c r="Q18" s="68">
        <v>0</v>
      </c>
      <c r="R18" s="35">
        <v>0</v>
      </c>
      <c r="S18" s="35">
        <v>0</v>
      </c>
      <c r="T18" s="67">
        <v>0</v>
      </c>
    </row>
    <row r="19" spans="1:20" ht="15" customHeight="1" x14ac:dyDescent="0.15">
      <c r="A19" s="65">
        <v>44579</v>
      </c>
      <c r="B19" s="66" t="e">
        <f t="shared" si="0"/>
        <v>#VALUE!</v>
      </c>
      <c r="C19" s="67">
        <f t="shared" si="1"/>
        <v>2022</v>
      </c>
      <c r="D19" s="67">
        <f t="shared" si="2"/>
        <v>1</v>
      </c>
      <c r="E19" s="67">
        <f t="shared" si="3"/>
        <v>18</v>
      </c>
      <c r="F19" s="17" t="s">
        <v>63</v>
      </c>
      <c r="G19" s="35">
        <v>0</v>
      </c>
      <c r="H19" s="2">
        <v>0</v>
      </c>
      <c r="I19" s="2">
        <v>0</v>
      </c>
      <c r="J19" s="35">
        <v>0</v>
      </c>
      <c r="K19" s="35">
        <v>0</v>
      </c>
      <c r="L19" s="35">
        <v>0</v>
      </c>
      <c r="M19" s="35">
        <v>0</v>
      </c>
      <c r="N19" s="67">
        <v>0</v>
      </c>
      <c r="O19" s="67">
        <v>0</v>
      </c>
      <c r="P19" s="49">
        <v>0</v>
      </c>
      <c r="Q19" s="68">
        <v>0</v>
      </c>
      <c r="R19" s="35">
        <v>0</v>
      </c>
      <c r="S19" s="35">
        <v>0</v>
      </c>
      <c r="T19" s="67">
        <v>0</v>
      </c>
    </row>
    <row r="20" spans="1:20" ht="15" customHeight="1" x14ac:dyDescent="0.15">
      <c r="A20" s="65">
        <v>44580</v>
      </c>
      <c r="B20" s="66" t="e">
        <f t="shared" si="0"/>
        <v>#VALUE!</v>
      </c>
      <c r="C20" s="67">
        <f t="shared" si="1"/>
        <v>2022</v>
      </c>
      <c r="D20" s="67">
        <f t="shared" si="2"/>
        <v>1</v>
      </c>
      <c r="E20" s="67">
        <f t="shared" si="3"/>
        <v>19</v>
      </c>
      <c r="F20" s="17" t="s">
        <v>64</v>
      </c>
      <c r="G20" s="35">
        <v>0</v>
      </c>
      <c r="H20" s="2">
        <v>0</v>
      </c>
      <c r="I20" s="2">
        <v>0</v>
      </c>
      <c r="J20" s="35">
        <v>0</v>
      </c>
      <c r="K20" s="35">
        <v>0</v>
      </c>
      <c r="L20" s="35">
        <v>0</v>
      </c>
      <c r="M20" s="35">
        <v>0</v>
      </c>
      <c r="N20" s="67">
        <v>0</v>
      </c>
      <c r="O20" s="67">
        <v>0</v>
      </c>
      <c r="P20" s="49">
        <v>0</v>
      </c>
      <c r="Q20" s="68">
        <v>0</v>
      </c>
      <c r="R20" s="35">
        <v>0</v>
      </c>
      <c r="S20" s="35">
        <v>0</v>
      </c>
      <c r="T20" s="67">
        <v>0</v>
      </c>
    </row>
    <row r="21" spans="1:20" ht="15" customHeight="1" x14ac:dyDescent="0.15">
      <c r="A21" s="65">
        <v>44581</v>
      </c>
      <c r="B21" s="66" t="e">
        <f t="shared" si="0"/>
        <v>#VALUE!</v>
      </c>
      <c r="C21" s="67">
        <f t="shared" si="1"/>
        <v>2022</v>
      </c>
      <c r="D21" s="67">
        <f t="shared" si="2"/>
        <v>1</v>
      </c>
      <c r="E21" s="67">
        <f t="shared" si="3"/>
        <v>20</v>
      </c>
      <c r="F21" s="17" t="s">
        <v>65</v>
      </c>
      <c r="G21" s="35">
        <v>0</v>
      </c>
      <c r="H21" s="2">
        <v>0</v>
      </c>
      <c r="I21" s="2">
        <v>0</v>
      </c>
      <c r="J21" s="35">
        <v>0</v>
      </c>
      <c r="K21" s="35">
        <v>0</v>
      </c>
      <c r="L21" s="35">
        <v>0</v>
      </c>
      <c r="M21" s="35">
        <v>0</v>
      </c>
      <c r="N21" s="67">
        <v>0</v>
      </c>
      <c r="O21" s="67">
        <v>0</v>
      </c>
      <c r="P21" s="49">
        <v>0</v>
      </c>
      <c r="Q21" s="68">
        <v>0</v>
      </c>
      <c r="R21" s="35">
        <v>0</v>
      </c>
      <c r="S21" s="35">
        <v>0</v>
      </c>
      <c r="T21" s="67">
        <v>0</v>
      </c>
    </row>
    <row r="22" spans="1:20" ht="15" customHeight="1" x14ac:dyDescent="0.15">
      <c r="A22" s="65">
        <v>44582</v>
      </c>
      <c r="B22" s="66" t="e">
        <f t="shared" si="0"/>
        <v>#VALUE!</v>
      </c>
      <c r="C22" s="67">
        <f t="shared" si="1"/>
        <v>2022</v>
      </c>
      <c r="D22" s="67">
        <f t="shared" si="2"/>
        <v>1</v>
      </c>
      <c r="E22" s="67">
        <f t="shared" si="3"/>
        <v>21</v>
      </c>
      <c r="F22" s="17" t="s">
        <v>66</v>
      </c>
      <c r="G22" s="35">
        <v>0</v>
      </c>
      <c r="H22" s="2">
        <v>0</v>
      </c>
      <c r="I22" s="2">
        <v>0</v>
      </c>
      <c r="J22" s="35">
        <v>0</v>
      </c>
      <c r="K22" s="35">
        <v>0</v>
      </c>
      <c r="L22" s="35">
        <v>0</v>
      </c>
      <c r="M22" s="35">
        <v>0</v>
      </c>
      <c r="N22" s="67">
        <v>0</v>
      </c>
      <c r="O22" s="67">
        <v>0</v>
      </c>
      <c r="P22" s="49">
        <v>0</v>
      </c>
      <c r="Q22" s="68">
        <v>0</v>
      </c>
      <c r="R22" s="35">
        <v>0</v>
      </c>
      <c r="S22" s="35">
        <v>0</v>
      </c>
      <c r="T22" s="67">
        <v>0</v>
      </c>
    </row>
    <row r="23" spans="1:20" ht="15" customHeight="1" x14ac:dyDescent="0.15">
      <c r="A23" s="65">
        <v>44583</v>
      </c>
      <c r="B23" s="66" t="e">
        <f t="shared" si="0"/>
        <v>#VALUE!</v>
      </c>
      <c r="C23" s="67">
        <f t="shared" si="1"/>
        <v>2022</v>
      </c>
      <c r="D23" s="67">
        <f t="shared" si="2"/>
        <v>1</v>
      </c>
      <c r="E23" s="67">
        <f t="shared" si="3"/>
        <v>22</v>
      </c>
      <c r="F23" s="17" t="s">
        <v>60</v>
      </c>
      <c r="G23" s="35">
        <v>0</v>
      </c>
      <c r="H23" s="2">
        <v>0</v>
      </c>
      <c r="I23" s="2">
        <v>0</v>
      </c>
      <c r="J23" s="35">
        <v>0</v>
      </c>
      <c r="K23" s="35">
        <v>0</v>
      </c>
      <c r="L23" s="35">
        <v>0</v>
      </c>
      <c r="M23" s="35">
        <v>0</v>
      </c>
      <c r="N23" s="67">
        <v>0</v>
      </c>
      <c r="O23" s="67">
        <v>0</v>
      </c>
      <c r="P23" s="49">
        <v>0</v>
      </c>
      <c r="Q23" s="68">
        <v>0</v>
      </c>
      <c r="R23" s="35">
        <v>0</v>
      </c>
      <c r="S23" s="35">
        <v>0</v>
      </c>
      <c r="T23" s="67">
        <v>0</v>
      </c>
    </row>
    <row r="24" spans="1:20" ht="15" customHeight="1" x14ac:dyDescent="0.15">
      <c r="A24" s="65">
        <v>44584</v>
      </c>
      <c r="B24" s="66" t="e">
        <f t="shared" si="0"/>
        <v>#VALUE!</v>
      </c>
      <c r="C24" s="67">
        <f t="shared" si="1"/>
        <v>2022</v>
      </c>
      <c r="D24" s="67">
        <f t="shared" si="2"/>
        <v>1</v>
      </c>
      <c r="E24" s="67">
        <f t="shared" si="3"/>
        <v>23</v>
      </c>
      <c r="F24" s="17" t="s">
        <v>61</v>
      </c>
      <c r="G24" s="35">
        <v>0</v>
      </c>
      <c r="H24" s="2">
        <v>0</v>
      </c>
      <c r="I24" s="2">
        <v>0</v>
      </c>
      <c r="J24" s="35">
        <v>0</v>
      </c>
      <c r="K24" s="35">
        <v>0</v>
      </c>
      <c r="L24" s="35">
        <v>0</v>
      </c>
      <c r="M24" s="35">
        <v>0</v>
      </c>
      <c r="N24" s="67">
        <v>0</v>
      </c>
      <c r="O24" s="67">
        <v>0</v>
      </c>
      <c r="P24" s="49">
        <v>0</v>
      </c>
      <c r="Q24" s="68">
        <v>0</v>
      </c>
      <c r="R24" s="35">
        <v>0</v>
      </c>
      <c r="S24" s="35">
        <v>0</v>
      </c>
      <c r="T24" s="67">
        <v>0</v>
      </c>
    </row>
    <row r="25" spans="1:20" ht="15" customHeight="1" x14ac:dyDescent="0.15">
      <c r="A25" s="65">
        <v>44585</v>
      </c>
      <c r="B25" s="66" t="e">
        <f t="shared" si="0"/>
        <v>#VALUE!</v>
      </c>
      <c r="C25" s="67">
        <f t="shared" si="1"/>
        <v>2022</v>
      </c>
      <c r="D25" s="67">
        <f t="shared" si="2"/>
        <v>1</v>
      </c>
      <c r="E25" s="67">
        <f t="shared" si="3"/>
        <v>24</v>
      </c>
      <c r="F25" s="17" t="s">
        <v>62</v>
      </c>
      <c r="G25" s="35">
        <v>0</v>
      </c>
      <c r="H25" s="2">
        <v>0</v>
      </c>
      <c r="I25" s="2">
        <v>0</v>
      </c>
      <c r="J25" s="35">
        <v>0</v>
      </c>
      <c r="K25" s="35">
        <v>0</v>
      </c>
      <c r="L25" s="35">
        <v>0</v>
      </c>
      <c r="M25" s="35">
        <v>0</v>
      </c>
      <c r="N25" s="67">
        <v>0</v>
      </c>
      <c r="O25" s="67">
        <v>0</v>
      </c>
      <c r="P25" s="49">
        <v>0</v>
      </c>
      <c r="Q25" s="68">
        <v>0</v>
      </c>
      <c r="R25" s="35">
        <v>0</v>
      </c>
      <c r="S25" s="35">
        <v>0</v>
      </c>
      <c r="T25" s="67">
        <v>0</v>
      </c>
    </row>
    <row r="26" spans="1:20" ht="15" customHeight="1" x14ac:dyDescent="0.15">
      <c r="A26" s="65">
        <v>44586</v>
      </c>
      <c r="B26" s="66" t="e">
        <f t="shared" si="0"/>
        <v>#VALUE!</v>
      </c>
      <c r="C26" s="67">
        <f t="shared" si="1"/>
        <v>2022</v>
      </c>
      <c r="D26" s="67">
        <f t="shared" si="2"/>
        <v>1</v>
      </c>
      <c r="E26" s="67">
        <f t="shared" si="3"/>
        <v>25</v>
      </c>
      <c r="F26" s="17" t="s">
        <v>63</v>
      </c>
      <c r="G26" s="35">
        <v>0</v>
      </c>
      <c r="H26" s="2">
        <v>0</v>
      </c>
      <c r="I26" s="2">
        <v>0</v>
      </c>
      <c r="J26" s="35">
        <v>0</v>
      </c>
      <c r="K26" s="35">
        <v>0</v>
      </c>
      <c r="L26" s="35">
        <v>0</v>
      </c>
      <c r="M26" s="35">
        <v>0</v>
      </c>
      <c r="N26" s="67">
        <v>0</v>
      </c>
      <c r="O26" s="67">
        <v>0</v>
      </c>
      <c r="P26" s="49">
        <v>0</v>
      </c>
      <c r="Q26" s="68">
        <v>0</v>
      </c>
      <c r="R26" s="35">
        <v>0</v>
      </c>
      <c r="S26" s="35">
        <v>0</v>
      </c>
      <c r="T26" s="67">
        <v>0</v>
      </c>
    </row>
    <row r="27" spans="1:20" ht="15" customHeight="1" x14ac:dyDescent="0.15">
      <c r="A27" s="65">
        <v>44587</v>
      </c>
      <c r="B27" s="66" t="e">
        <f t="shared" si="0"/>
        <v>#VALUE!</v>
      </c>
      <c r="C27" s="67">
        <f t="shared" si="1"/>
        <v>2022</v>
      </c>
      <c r="D27" s="67">
        <f t="shared" si="2"/>
        <v>1</v>
      </c>
      <c r="E27" s="67">
        <f t="shared" si="3"/>
        <v>26</v>
      </c>
      <c r="F27" s="17" t="s">
        <v>64</v>
      </c>
      <c r="G27" s="35">
        <v>0</v>
      </c>
      <c r="H27" s="2">
        <v>0</v>
      </c>
      <c r="I27" s="2">
        <v>0</v>
      </c>
      <c r="J27" s="35">
        <v>0</v>
      </c>
      <c r="K27" s="35">
        <v>0</v>
      </c>
      <c r="L27" s="35">
        <v>0</v>
      </c>
      <c r="M27" s="35">
        <v>0</v>
      </c>
      <c r="N27" s="67">
        <v>0</v>
      </c>
      <c r="O27" s="67">
        <v>0</v>
      </c>
      <c r="P27" s="49">
        <v>0</v>
      </c>
      <c r="Q27" s="68">
        <v>0</v>
      </c>
      <c r="R27" s="35">
        <v>0</v>
      </c>
      <c r="S27" s="35">
        <v>0</v>
      </c>
      <c r="T27" s="67">
        <v>0</v>
      </c>
    </row>
    <row r="28" spans="1:20" ht="15" customHeight="1" x14ac:dyDescent="0.15">
      <c r="A28" s="65">
        <v>44588</v>
      </c>
      <c r="B28" s="66" t="e">
        <f t="shared" si="0"/>
        <v>#VALUE!</v>
      </c>
      <c r="C28" s="67">
        <f t="shared" si="1"/>
        <v>2022</v>
      </c>
      <c r="D28" s="67">
        <f t="shared" si="2"/>
        <v>1</v>
      </c>
      <c r="E28" s="67">
        <f t="shared" si="3"/>
        <v>27</v>
      </c>
      <c r="F28" s="17" t="s">
        <v>65</v>
      </c>
      <c r="G28" s="35">
        <v>0</v>
      </c>
      <c r="H28" s="2">
        <v>0</v>
      </c>
      <c r="I28" s="2">
        <v>0</v>
      </c>
      <c r="J28" s="35">
        <v>0</v>
      </c>
      <c r="K28" s="35">
        <v>0</v>
      </c>
      <c r="L28" s="35">
        <v>0</v>
      </c>
      <c r="M28" s="35">
        <v>0</v>
      </c>
      <c r="N28" s="67">
        <v>0</v>
      </c>
      <c r="O28" s="67">
        <v>0</v>
      </c>
      <c r="P28" s="49">
        <v>0</v>
      </c>
      <c r="Q28" s="68">
        <v>0</v>
      </c>
      <c r="R28" s="35">
        <v>0</v>
      </c>
      <c r="S28" s="35">
        <v>0</v>
      </c>
      <c r="T28" s="67">
        <v>0</v>
      </c>
    </row>
    <row r="29" spans="1:20" ht="15" customHeight="1" x14ac:dyDescent="0.15">
      <c r="A29" s="65">
        <v>44589</v>
      </c>
      <c r="B29" s="66" t="e">
        <f t="shared" si="0"/>
        <v>#VALUE!</v>
      </c>
      <c r="C29" s="67">
        <f t="shared" si="1"/>
        <v>2022</v>
      </c>
      <c r="D29" s="67">
        <f t="shared" si="2"/>
        <v>1</v>
      </c>
      <c r="E29" s="67">
        <f t="shared" si="3"/>
        <v>28</v>
      </c>
      <c r="F29" s="17" t="s">
        <v>66</v>
      </c>
      <c r="G29" s="35">
        <v>0</v>
      </c>
      <c r="H29" s="2">
        <v>0</v>
      </c>
      <c r="I29" s="2">
        <v>0</v>
      </c>
      <c r="J29" s="35">
        <v>0</v>
      </c>
      <c r="K29" s="35">
        <v>0</v>
      </c>
      <c r="L29" s="35">
        <v>0</v>
      </c>
      <c r="M29" s="35">
        <v>0</v>
      </c>
      <c r="N29" s="67">
        <v>0</v>
      </c>
      <c r="O29" s="67">
        <v>0</v>
      </c>
      <c r="P29" s="49">
        <v>0</v>
      </c>
      <c r="Q29" s="68">
        <v>0</v>
      </c>
      <c r="R29" s="35">
        <v>0</v>
      </c>
      <c r="S29" s="35">
        <v>0</v>
      </c>
      <c r="T29" s="67">
        <v>0</v>
      </c>
    </row>
    <row r="30" spans="1:20" ht="15" customHeight="1" x14ac:dyDescent="0.15">
      <c r="A30" s="65">
        <v>44590</v>
      </c>
      <c r="B30" s="66" t="e">
        <f t="shared" si="0"/>
        <v>#VALUE!</v>
      </c>
      <c r="C30" s="67">
        <f t="shared" si="1"/>
        <v>2022</v>
      </c>
      <c r="D30" s="67">
        <f t="shared" si="2"/>
        <v>1</v>
      </c>
      <c r="E30" s="67">
        <f t="shared" si="3"/>
        <v>29</v>
      </c>
      <c r="F30" s="17" t="s">
        <v>60</v>
      </c>
      <c r="G30" s="35">
        <v>0</v>
      </c>
      <c r="H30" s="2">
        <v>0</v>
      </c>
      <c r="I30" s="2">
        <v>0</v>
      </c>
      <c r="J30" s="35">
        <v>0</v>
      </c>
      <c r="K30" s="35">
        <v>0</v>
      </c>
      <c r="L30" s="35">
        <v>0</v>
      </c>
      <c r="M30" s="35">
        <v>0</v>
      </c>
      <c r="N30" s="67">
        <v>0</v>
      </c>
      <c r="O30" s="67">
        <v>0</v>
      </c>
      <c r="P30" s="49">
        <v>0</v>
      </c>
      <c r="Q30" s="68">
        <v>0</v>
      </c>
      <c r="R30" s="35">
        <v>0</v>
      </c>
      <c r="S30" s="35">
        <v>0</v>
      </c>
      <c r="T30" s="67">
        <v>0</v>
      </c>
    </row>
    <row r="31" spans="1:20" ht="15" customHeight="1" x14ac:dyDescent="0.15">
      <c r="A31" s="65">
        <v>44591</v>
      </c>
      <c r="B31" s="66" t="e">
        <f t="shared" si="0"/>
        <v>#VALUE!</v>
      </c>
      <c r="C31" s="67">
        <f t="shared" si="1"/>
        <v>2022</v>
      </c>
      <c r="D31" s="67">
        <f t="shared" si="2"/>
        <v>1</v>
      </c>
      <c r="E31" s="67">
        <f t="shared" si="3"/>
        <v>30</v>
      </c>
      <c r="F31" s="17" t="s">
        <v>61</v>
      </c>
      <c r="G31" s="35">
        <v>0</v>
      </c>
      <c r="H31" s="2">
        <v>0</v>
      </c>
      <c r="I31" s="2">
        <v>0</v>
      </c>
      <c r="J31" s="35">
        <v>0</v>
      </c>
      <c r="K31" s="35">
        <v>0</v>
      </c>
      <c r="L31" s="35">
        <v>0</v>
      </c>
      <c r="M31" s="35">
        <v>0</v>
      </c>
      <c r="N31" s="67">
        <v>0</v>
      </c>
      <c r="O31" s="67">
        <v>0</v>
      </c>
      <c r="P31" s="49">
        <v>0</v>
      </c>
      <c r="Q31" s="68">
        <v>0</v>
      </c>
      <c r="R31" s="35">
        <v>0</v>
      </c>
      <c r="S31" s="35">
        <v>0</v>
      </c>
      <c r="T31" s="67">
        <v>0</v>
      </c>
    </row>
    <row r="32" spans="1:20" ht="15" customHeight="1" x14ac:dyDescent="0.15">
      <c r="A32" s="65">
        <v>44592</v>
      </c>
      <c r="B32" s="66" t="e">
        <f t="shared" si="0"/>
        <v>#VALUE!</v>
      </c>
      <c r="C32" s="67">
        <f t="shared" si="1"/>
        <v>2022</v>
      </c>
      <c r="D32" s="67">
        <f t="shared" si="2"/>
        <v>1</v>
      </c>
      <c r="E32" s="67">
        <f t="shared" si="3"/>
        <v>31</v>
      </c>
      <c r="F32" s="17" t="s">
        <v>62</v>
      </c>
      <c r="G32" s="35">
        <v>0</v>
      </c>
      <c r="H32" s="2">
        <v>0</v>
      </c>
      <c r="I32" s="2">
        <v>0</v>
      </c>
      <c r="J32" s="35">
        <v>0</v>
      </c>
      <c r="K32" s="35">
        <v>0</v>
      </c>
      <c r="L32" s="35">
        <v>0</v>
      </c>
      <c r="M32" s="35">
        <v>0</v>
      </c>
      <c r="N32" s="67">
        <v>0</v>
      </c>
      <c r="O32" s="67">
        <v>0</v>
      </c>
      <c r="P32" s="49">
        <v>0</v>
      </c>
      <c r="Q32" s="68">
        <v>0</v>
      </c>
      <c r="R32" s="35">
        <v>0</v>
      </c>
      <c r="S32" s="35">
        <v>0</v>
      </c>
      <c r="T32" s="67">
        <v>0</v>
      </c>
    </row>
    <row r="33" spans="1:20" ht="15" customHeight="1" x14ac:dyDescent="0.15">
      <c r="A33" s="65">
        <v>44593</v>
      </c>
      <c r="B33" s="66" t="e">
        <f t="shared" si="0"/>
        <v>#VALUE!</v>
      </c>
      <c r="C33" s="67">
        <f t="shared" si="1"/>
        <v>2022</v>
      </c>
      <c r="D33" s="67">
        <f t="shared" si="2"/>
        <v>2</v>
      </c>
      <c r="E33" s="67">
        <f t="shared" si="3"/>
        <v>1</v>
      </c>
      <c r="F33" s="17" t="s">
        <v>63</v>
      </c>
      <c r="G33" s="35">
        <v>0</v>
      </c>
      <c r="H33" s="2">
        <v>0</v>
      </c>
      <c r="I33" s="2">
        <v>0</v>
      </c>
      <c r="J33" s="35">
        <v>0</v>
      </c>
      <c r="K33" s="35">
        <v>0</v>
      </c>
      <c r="L33" s="35">
        <v>0</v>
      </c>
      <c r="M33" s="35">
        <v>0</v>
      </c>
      <c r="N33" s="67">
        <v>0</v>
      </c>
      <c r="O33" s="67">
        <v>0</v>
      </c>
      <c r="P33" s="49">
        <v>0</v>
      </c>
      <c r="Q33" s="68">
        <v>0</v>
      </c>
      <c r="R33" s="35">
        <v>0</v>
      </c>
      <c r="S33" s="35">
        <v>0</v>
      </c>
      <c r="T33" s="67">
        <v>0</v>
      </c>
    </row>
    <row r="34" spans="1:20" ht="15" customHeight="1" x14ac:dyDescent="0.15">
      <c r="A34" s="65">
        <v>44594</v>
      </c>
      <c r="B34" s="66" t="e">
        <f t="shared" si="0"/>
        <v>#VALUE!</v>
      </c>
      <c r="C34" s="67">
        <f t="shared" si="1"/>
        <v>2022</v>
      </c>
      <c r="D34" s="67">
        <f t="shared" si="2"/>
        <v>2</v>
      </c>
      <c r="E34" s="67">
        <f t="shared" si="3"/>
        <v>2</v>
      </c>
      <c r="F34" s="17" t="s">
        <v>64</v>
      </c>
      <c r="G34" s="35">
        <v>0</v>
      </c>
      <c r="H34" s="2">
        <v>0</v>
      </c>
      <c r="I34" s="2">
        <v>0</v>
      </c>
      <c r="J34" s="35">
        <v>0</v>
      </c>
      <c r="K34" s="35">
        <v>0</v>
      </c>
      <c r="L34" s="35">
        <v>0</v>
      </c>
      <c r="M34" s="35">
        <v>0</v>
      </c>
      <c r="N34" s="67">
        <v>0</v>
      </c>
      <c r="O34" s="67">
        <v>0</v>
      </c>
      <c r="P34" s="49">
        <v>0</v>
      </c>
      <c r="Q34" s="68">
        <v>0</v>
      </c>
      <c r="R34" s="35">
        <v>0</v>
      </c>
      <c r="S34" s="35">
        <v>0</v>
      </c>
      <c r="T34" s="67">
        <v>0</v>
      </c>
    </row>
    <row r="35" spans="1:20" ht="15" customHeight="1" x14ac:dyDescent="0.15">
      <c r="A35" s="65">
        <v>44595</v>
      </c>
      <c r="B35" s="66" t="e">
        <f t="shared" si="0"/>
        <v>#VALUE!</v>
      </c>
      <c r="C35" s="67">
        <f t="shared" si="1"/>
        <v>2022</v>
      </c>
      <c r="D35" s="67">
        <f t="shared" si="2"/>
        <v>2</v>
      </c>
      <c r="E35" s="67">
        <f t="shared" si="3"/>
        <v>3</v>
      </c>
      <c r="F35" s="17" t="s">
        <v>65</v>
      </c>
      <c r="G35" s="35">
        <v>0</v>
      </c>
      <c r="H35" s="2">
        <v>0</v>
      </c>
      <c r="I35" s="2">
        <v>0</v>
      </c>
      <c r="J35" s="35">
        <v>0</v>
      </c>
      <c r="K35" s="35">
        <v>0</v>
      </c>
      <c r="L35" s="35">
        <v>0</v>
      </c>
      <c r="M35" s="35">
        <v>0</v>
      </c>
      <c r="N35" s="67">
        <v>0</v>
      </c>
      <c r="O35" s="67">
        <v>0</v>
      </c>
      <c r="P35" s="49">
        <v>0</v>
      </c>
      <c r="Q35" s="68">
        <v>0</v>
      </c>
      <c r="R35" s="35">
        <v>0</v>
      </c>
      <c r="S35" s="35">
        <v>0</v>
      </c>
      <c r="T35" s="67">
        <v>0</v>
      </c>
    </row>
    <row r="36" spans="1:20" ht="15" customHeight="1" x14ac:dyDescent="0.15">
      <c r="A36" s="65">
        <v>44596</v>
      </c>
      <c r="B36" s="66" t="e">
        <f t="shared" si="0"/>
        <v>#VALUE!</v>
      </c>
      <c r="C36" s="67">
        <f t="shared" si="1"/>
        <v>2022</v>
      </c>
      <c r="D36" s="67">
        <f t="shared" si="2"/>
        <v>2</v>
      </c>
      <c r="E36" s="67">
        <f t="shared" si="3"/>
        <v>4</v>
      </c>
      <c r="F36" s="17" t="s">
        <v>66</v>
      </c>
      <c r="G36" s="35">
        <v>0</v>
      </c>
      <c r="H36" s="2">
        <v>0</v>
      </c>
      <c r="I36" s="2">
        <v>0</v>
      </c>
      <c r="J36" s="35">
        <v>0</v>
      </c>
      <c r="K36" s="35">
        <v>0</v>
      </c>
      <c r="L36" s="35">
        <v>0</v>
      </c>
      <c r="M36" s="35">
        <v>0</v>
      </c>
      <c r="N36" s="67">
        <v>0</v>
      </c>
      <c r="O36" s="67">
        <v>0</v>
      </c>
      <c r="P36" s="49">
        <v>0</v>
      </c>
      <c r="Q36" s="68">
        <v>0</v>
      </c>
      <c r="R36" s="35">
        <v>0</v>
      </c>
      <c r="S36" s="35">
        <v>0</v>
      </c>
      <c r="T36" s="67">
        <v>0</v>
      </c>
    </row>
    <row r="37" spans="1:20" ht="15" customHeight="1" x14ac:dyDescent="0.15">
      <c r="A37" s="65">
        <v>44597</v>
      </c>
      <c r="B37" s="66" t="e">
        <f t="shared" si="0"/>
        <v>#VALUE!</v>
      </c>
      <c r="C37" s="67">
        <f t="shared" si="1"/>
        <v>2022</v>
      </c>
      <c r="D37" s="67">
        <f t="shared" si="2"/>
        <v>2</v>
      </c>
      <c r="E37" s="67">
        <f t="shared" si="3"/>
        <v>5</v>
      </c>
      <c r="F37" s="17" t="s">
        <v>60</v>
      </c>
      <c r="G37" s="35">
        <v>0</v>
      </c>
      <c r="H37" s="2">
        <v>0</v>
      </c>
      <c r="I37" s="2">
        <v>0</v>
      </c>
      <c r="J37" s="35">
        <v>0</v>
      </c>
      <c r="K37" s="35">
        <v>0</v>
      </c>
      <c r="L37" s="35">
        <v>0</v>
      </c>
      <c r="M37" s="35">
        <v>0</v>
      </c>
      <c r="N37" s="67">
        <v>0</v>
      </c>
      <c r="O37" s="67">
        <v>0</v>
      </c>
      <c r="P37" s="49">
        <v>0</v>
      </c>
      <c r="Q37" s="68">
        <v>0</v>
      </c>
      <c r="R37" s="35">
        <v>0</v>
      </c>
      <c r="S37" s="35">
        <v>0</v>
      </c>
      <c r="T37" s="67">
        <v>0</v>
      </c>
    </row>
    <row r="38" spans="1:20" ht="15" customHeight="1" x14ac:dyDescent="0.15">
      <c r="A38" s="65">
        <v>44598</v>
      </c>
      <c r="B38" s="66" t="e">
        <f t="shared" si="0"/>
        <v>#VALUE!</v>
      </c>
      <c r="C38" s="67">
        <f t="shared" si="1"/>
        <v>2022</v>
      </c>
      <c r="D38" s="67">
        <f t="shared" si="2"/>
        <v>2</v>
      </c>
      <c r="E38" s="67">
        <f t="shared" si="3"/>
        <v>6</v>
      </c>
      <c r="F38" s="17" t="s">
        <v>61</v>
      </c>
      <c r="G38" s="35">
        <v>0</v>
      </c>
      <c r="H38" s="2">
        <v>0</v>
      </c>
      <c r="I38" s="2">
        <v>0</v>
      </c>
      <c r="J38" s="35">
        <v>0</v>
      </c>
      <c r="K38" s="35">
        <v>0</v>
      </c>
      <c r="L38" s="35">
        <v>0</v>
      </c>
      <c r="M38" s="35">
        <v>0</v>
      </c>
      <c r="N38" s="67">
        <v>0</v>
      </c>
      <c r="O38" s="67">
        <v>0</v>
      </c>
      <c r="P38" s="49">
        <v>0</v>
      </c>
      <c r="Q38" s="68">
        <v>0</v>
      </c>
      <c r="R38" s="35">
        <v>0</v>
      </c>
      <c r="S38" s="35">
        <v>0</v>
      </c>
      <c r="T38" s="67">
        <v>0</v>
      </c>
    </row>
    <row r="39" spans="1:20" ht="15" customHeight="1" x14ac:dyDescent="0.15">
      <c r="A39" s="65">
        <v>44599</v>
      </c>
      <c r="B39" s="66" t="e">
        <f t="shared" si="0"/>
        <v>#VALUE!</v>
      </c>
      <c r="C39" s="67">
        <f t="shared" si="1"/>
        <v>2022</v>
      </c>
      <c r="D39" s="67">
        <f t="shared" si="2"/>
        <v>2</v>
      </c>
      <c r="E39" s="67">
        <f t="shared" si="3"/>
        <v>7</v>
      </c>
      <c r="F39" s="17" t="s">
        <v>62</v>
      </c>
      <c r="G39" s="35">
        <v>0</v>
      </c>
      <c r="H39" s="2">
        <v>0</v>
      </c>
      <c r="I39" s="2">
        <v>0</v>
      </c>
      <c r="J39" s="35">
        <v>0</v>
      </c>
      <c r="K39" s="35">
        <v>0</v>
      </c>
      <c r="L39" s="35">
        <v>0</v>
      </c>
      <c r="M39" s="35">
        <v>0</v>
      </c>
      <c r="N39" s="67">
        <v>0</v>
      </c>
      <c r="O39" s="67">
        <v>0</v>
      </c>
      <c r="P39" s="49">
        <v>0</v>
      </c>
      <c r="Q39" s="68">
        <v>0</v>
      </c>
      <c r="R39" s="35">
        <v>0</v>
      </c>
      <c r="S39" s="35">
        <v>0</v>
      </c>
      <c r="T39" s="67">
        <v>0</v>
      </c>
    </row>
    <row r="40" spans="1:20" ht="15" customHeight="1" x14ac:dyDescent="0.15">
      <c r="A40" s="65">
        <v>44600</v>
      </c>
      <c r="B40" s="66" t="e">
        <f t="shared" si="0"/>
        <v>#VALUE!</v>
      </c>
      <c r="C40" s="67">
        <f t="shared" si="1"/>
        <v>2022</v>
      </c>
      <c r="D40" s="67">
        <f t="shared" si="2"/>
        <v>2</v>
      </c>
      <c r="E40" s="67">
        <f t="shared" si="3"/>
        <v>8</v>
      </c>
      <c r="F40" s="17" t="s">
        <v>63</v>
      </c>
      <c r="G40" s="35">
        <v>0</v>
      </c>
      <c r="H40" s="2">
        <v>0</v>
      </c>
      <c r="I40" s="2">
        <v>0</v>
      </c>
      <c r="J40" s="35">
        <v>0</v>
      </c>
      <c r="K40" s="35">
        <v>0</v>
      </c>
      <c r="L40" s="35">
        <v>0</v>
      </c>
      <c r="M40" s="35">
        <v>0</v>
      </c>
      <c r="N40" s="67">
        <v>0</v>
      </c>
      <c r="O40" s="67">
        <v>0</v>
      </c>
      <c r="P40" s="49">
        <v>0</v>
      </c>
      <c r="Q40" s="68">
        <v>0</v>
      </c>
      <c r="R40" s="35">
        <v>0</v>
      </c>
      <c r="S40" s="35">
        <v>0</v>
      </c>
      <c r="T40" s="67">
        <v>0</v>
      </c>
    </row>
    <row r="41" spans="1:20" ht="15" customHeight="1" x14ac:dyDescent="0.15">
      <c r="A41" s="65">
        <v>44601</v>
      </c>
      <c r="B41" s="66" t="e">
        <f t="shared" si="0"/>
        <v>#VALUE!</v>
      </c>
      <c r="C41" s="67">
        <f t="shared" si="1"/>
        <v>2022</v>
      </c>
      <c r="D41" s="67">
        <f t="shared" si="2"/>
        <v>2</v>
      </c>
      <c r="E41" s="67">
        <f t="shared" si="3"/>
        <v>9</v>
      </c>
      <c r="F41" s="17" t="s">
        <v>64</v>
      </c>
      <c r="G41" s="35">
        <v>0</v>
      </c>
      <c r="H41" s="2">
        <v>0</v>
      </c>
      <c r="I41" s="2">
        <v>0</v>
      </c>
      <c r="J41" s="35">
        <v>0</v>
      </c>
      <c r="K41" s="35">
        <v>0</v>
      </c>
      <c r="L41" s="35">
        <v>0</v>
      </c>
      <c r="M41" s="35">
        <v>0</v>
      </c>
      <c r="N41" s="67">
        <v>0</v>
      </c>
      <c r="O41" s="67">
        <v>0</v>
      </c>
      <c r="P41" s="49">
        <v>0</v>
      </c>
      <c r="Q41" s="68">
        <v>0</v>
      </c>
      <c r="R41" s="35">
        <v>0</v>
      </c>
      <c r="S41" s="35">
        <v>0</v>
      </c>
      <c r="T41" s="67">
        <v>0</v>
      </c>
    </row>
    <row r="42" spans="1:20" ht="15" customHeight="1" x14ac:dyDescent="0.15">
      <c r="A42" s="65">
        <v>44602</v>
      </c>
      <c r="B42" s="66" t="e">
        <f t="shared" si="0"/>
        <v>#VALUE!</v>
      </c>
      <c r="C42" s="67">
        <f t="shared" si="1"/>
        <v>2022</v>
      </c>
      <c r="D42" s="67">
        <f t="shared" si="2"/>
        <v>2</v>
      </c>
      <c r="E42" s="67">
        <f t="shared" si="3"/>
        <v>10</v>
      </c>
      <c r="F42" s="17" t="s">
        <v>65</v>
      </c>
      <c r="G42" s="35">
        <v>0</v>
      </c>
      <c r="H42" s="2">
        <v>0</v>
      </c>
      <c r="I42" s="2">
        <v>0</v>
      </c>
      <c r="J42" s="35">
        <v>0</v>
      </c>
      <c r="K42" s="35">
        <v>0</v>
      </c>
      <c r="L42" s="35">
        <v>0</v>
      </c>
      <c r="M42" s="35">
        <v>0</v>
      </c>
      <c r="N42" s="67">
        <v>0</v>
      </c>
      <c r="O42" s="67">
        <v>0</v>
      </c>
      <c r="P42" s="49">
        <v>0</v>
      </c>
      <c r="Q42" s="68">
        <v>0</v>
      </c>
      <c r="R42" s="35">
        <v>0</v>
      </c>
      <c r="S42" s="35">
        <v>0</v>
      </c>
      <c r="T42" s="67">
        <v>0</v>
      </c>
    </row>
    <row r="43" spans="1:20" ht="15" customHeight="1" x14ac:dyDescent="0.15">
      <c r="A43" s="65">
        <v>44603</v>
      </c>
      <c r="B43" s="66" t="e">
        <f t="shared" si="0"/>
        <v>#VALUE!</v>
      </c>
      <c r="C43" s="67">
        <f t="shared" si="1"/>
        <v>2022</v>
      </c>
      <c r="D43" s="67">
        <f t="shared" si="2"/>
        <v>2</v>
      </c>
      <c r="E43" s="67">
        <f t="shared" si="3"/>
        <v>11</v>
      </c>
      <c r="F43" s="17" t="s">
        <v>66</v>
      </c>
      <c r="G43" s="35">
        <v>0</v>
      </c>
      <c r="H43" s="2">
        <v>0</v>
      </c>
      <c r="I43" s="2">
        <v>0</v>
      </c>
      <c r="J43" s="35">
        <v>0</v>
      </c>
      <c r="K43" s="35">
        <v>0</v>
      </c>
      <c r="L43" s="35">
        <v>0</v>
      </c>
      <c r="M43" s="35">
        <v>0</v>
      </c>
      <c r="N43" s="67">
        <v>0</v>
      </c>
      <c r="O43" s="67">
        <v>0</v>
      </c>
      <c r="P43" s="49">
        <v>0</v>
      </c>
      <c r="Q43" s="68">
        <v>0</v>
      </c>
      <c r="R43" s="35">
        <v>0</v>
      </c>
      <c r="S43" s="35">
        <v>0</v>
      </c>
      <c r="T43" s="67">
        <v>0</v>
      </c>
    </row>
    <row r="44" spans="1:20" ht="15" customHeight="1" x14ac:dyDescent="0.15">
      <c r="A44" s="65">
        <v>44604</v>
      </c>
      <c r="B44" s="66" t="e">
        <f t="shared" si="0"/>
        <v>#VALUE!</v>
      </c>
      <c r="C44" s="67">
        <f t="shared" si="1"/>
        <v>2022</v>
      </c>
      <c r="D44" s="67">
        <f t="shared" si="2"/>
        <v>2</v>
      </c>
      <c r="E44" s="67">
        <f t="shared" si="3"/>
        <v>12</v>
      </c>
      <c r="F44" s="17" t="s">
        <v>60</v>
      </c>
      <c r="G44" s="35">
        <v>0</v>
      </c>
      <c r="H44" s="2">
        <v>0</v>
      </c>
      <c r="I44" s="2">
        <v>0</v>
      </c>
      <c r="J44" s="35">
        <v>0</v>
      </c>
      <c r="K44" s="35">
        <v>0</v>
      </c>
      <c r="L44" s="35">
        <v>0</v>
      </c>
      <c r="M44" s="35">
        <v>0</v>
      </c>
      <c r="N44" s="67">
        <v>0</v>
      </c>
      <c r="O44" s="67">
        <v>0</v>
      </c>
      <c r="P44" s="49">
        <v>0</v>
      </c>
      <c r="Q44" s="68">
        <v>0</v>
      </c>
      <c r="R44" s="35">
        <v>0</v>
      </c>
      <c r="S44" s="35">
        <v>0</v>
      </c>
      <c r="T44" s="67">
        <v>0</v>
      </c>
    </row>
    <row r="45" spans="1:20" ht="15" customHeight="1" x14ac:dyDescent="0.15">
      <c r="A45" s="65">
        <v>44605</v>
      </c>
      <c r="B45" s="66" t="e">
        <f t="shared" si="0"/>
        <v>#VALUE!</v>
      </c>
      <c r="C45" s="67">
        <f t="shared" si="1"/>
        <v>2022</v>
      </c>
      <c r="D45" s="67">
        <f t="shared" si="2"/>
        <v>2</v>
      </c>
      <c r="E45" s="67">
        <f t="shared" si="3"/>
        <v>13</v>
      </c>
      <c r="F45" s="17" t="s">
        <v>61</v>
      </c>
      <c r="G45" s="35">
        <v>0</v>
      </c>
      <c r="H45" s="2">
        <v>0</v>
      </c>
      <c r="I45" s="2">
        <v>0</v>
      </c>
      <c r="J45" s="35">
        <v>0</v>
      </c>
      <c r="K45" s="35">
        <v>0</v>
      </c>
      <c r="L45" s="35">
        <v>0</v>
      </c>
      <c r="M45" s="35">
        <v>0</v>
      </c>
      <c r="N45" s="67">
        <v>0</v>
      </c>
      <c r="O45" s="67">
        <v>0</v>
      </c>
      <c r="P45" s="49">
        <v>0</v>
      </c>
      <c r="Q45" s="68">
        <v>0</v>
      </c>
      <c r="R45" s="35">
        <v>0</v>
      </c>
      <c r="S45" s="35">
        <v>0</v>
      </c>
      <c r="T45" s="67">
        <v>0</v>
      </c>
    </row>
    <row r="46" spans="1:20" ht="15" customHeight="1" x14ac:dyDescent="0.15">
      <c r="A46" s="65">
        <v>44606</v>
      </c>
      <c r="B46" s="66" t="e">
        <f t="shared" si="0"/>
        <v>#VALUE!</v>
      </c>
      <c r="C46" s="67">
        <f t="shared" si="1"/>
        <v>2022</v>
      </c>
      <c r="D46" s="67">
        <f t="shared" si="2"/>
        <v>2</v>
      </c>
      <c r="E46" s="67">
        <f t="shared" si="3"/>
        <v>14</v>
      </c>
      <c r="F46" s="17" t="s">
        <v>62</v>
      </c>
      <c r="G46" s="35">
        <v>0</v>
      </c>
      <c r="H46" s="2">
        <v>0</v>
      </c>
      <c r="I46" s="2">
        <v>0</v>
      </c>
      <c r="J46" s="35">
        <v>0</v>
      </c>
      <c r="K46" s="35">
        <v>0</v>
      </c>
      <c r="L46" s="35">
        <v>0</v>
      </c>
      <c r="M46" s="35">
        <v>0</v>
      </c>
      <c r="N46" s="67">
        <v>0</v>
      </c>
      <c r="O46" s="67">
        <v>0</v>
      </c>
      <c r="P46" s="49">
        <v>0</v>
      </c>
      <c r="Q46" s="68">
        <v>0</v>
      </c>
      <c r="R46" s="35">
        <v>0</v>
      </c>
      <c r="S46" s="35">
        <v>0</v>
      </c>
      <c r="T46" s="67">
        <v>0</v>
      </c>
    </row>
    <row r="47" spans="1:20" ht="15" customHeight="1" x14ac:dyDescent="0.15">
      <c r="A47" s="65">
        <v>44607</v>
      </c>
      <c r="B47" s="66" t="e">
        <f t="shared" si="0"/>
        <v>#VALUE!</v>
      </c>
      <c r="C47" s="67">
        <f t="shared" si="1"/>
        <v>2022</v>
      </c>
      <c r="D47" s="67">
        <f t="shared" si="2"/>
        <v>2</v>
      </c>
      <c r="E47" s="67">
        <f t="shared" si="3"/>
        <v>15</v>
      </c>
      <c r="F47" s="17" t="s">
        <v>63</v>
      </c>
      <c r="G47" s="35">
        <v>0</v>
      </c>
      <c r="H47" s="2">
        <v>0</v>
      </c>
      <c r="I47" s="2">
        <v>0</v>
      </c>
      <c r="J47" s="35">
        <v>0</v>
      </c>
      <c r="K47" s="35">
        <v>0</v>
      </c>
      <c r="L47" s="35">
        <v>0</v>
      </c>
      <c r="M47" s="35">
        <v>0</v>
      </c>
      <c r="N47" s="67">
        <v>0</v>
      </c>
      <c r="O47" s="67">
        <v>0</v>
      </c>
      <c r="P47" s="49">
        <v>0</v>
      </c>
      <c r="Q47" s="68">
        <v>0</v>
      </c>
      <c r="R47" s="35">
        <v>0</v>
      </c>
      <c r="S47" s="35">
        <v>0</v>
      </c>
      <c r="T47" s="67">
        <v>0</v>
      </c>
    </row>
    <row r="48" spans="1:20" ht="15" customHeight="1" x14ac:dyDescent="0.15">
      <c r="A48" s="65">
        <v>44608</v>
      </c>
      <c r="B48" s="66" t="e">
        <f t="shared" si="0"/>
        <v>#VALUE!</v>
      </c>
      <c r="C48" s="67">
        <f t="shared" si="1"/>
        <v>2022</v>
      </c>
      <c r="D48" s="67">
        <f t="shared" si="2"/>
        <v>2</v>
      </c>
      <c r="E48" s="67">
        <f t="shared" si="3"/>
        <v>16</v>
      </c>
      <c r="F48" s="17" t="s">
        <v>64</v>
      </c>
      <c r="G48" s="35">
        <v>0</v>
      </c>
      <c r="H48" s="2">
        <v>0</v>
      </c>
      <c r="I48" s="2">
        <v>0</v>
      </c>
      <c r="J48" s="35">
        <v>0</v>
      </c>
      <c r="K48" s="35">
        <v>0</v>
      </c>
      <c r="L48" s="35">
        <v>0</v>
      </c>
      <c r="M48" s="35">
        <v>0</v>
      </c>
      <c r="N48" s="67">
        <v>0</v>
      </c>
      <c r="O48" s="67">
        <v>0</v>
      </c>
      <c r="P48" s="49">
        <v>0</v>
      </c>
      <c r="Q48" s="68">
        <v>0</v>
      </c>
      <c r="R48" s="35">
        <v>0</v>
      </c>
      <c r="S48" s="35">
        <v>0</v>
      </c>
      <c r="T48" s="67">
        <v>0</v>
      </c>
    </row>
    <row r="49" spans="1:20" ht="15" customHeight="1" x14ac:dyDescent="0.15">
      <c r="A49" s="65">
        <v>44609</v>
      </c>
      <c r="B49" s="66" t="e">
        <f t="shared" si="0"/>
        <v>#VALUE!</v>
      </c>
      <c r="C49" s="67">
        <f t="shared" si="1"/>
        <v>2022</v>
      </c>
      <c r="D49" s="67">
        <f t="shared" si="2"/>
        <v>2</v>
      </c>
      <c r="E49" s="67">
        <f t="shared" si="3"/>
        <v>17</v>
      </c>
      <c r="F49" s="17" t="s">
        <v>65</v>
      </c>
      <c r="G49" s="35">
        <v>0</v>
      </c>
      <c r="H49" s="2">
        <v>0</v>
      </c>
      <c r="I49" s="2">
        <v>0</v>
      </c>
      <c r="J49" s="35">
        <v>0</v>
      </c>
      <c r="K49" s="35">
        <v>0</v>
      </c>
      <c r="L49" s="35">
        <v>0</v>
      </c>
      <c r="M49" s="35">
        <v>0</v>
      </c>
      <c r="N49" s="67">
        <v>0</v>
      </c>
      <c r="O49" s="67">
        <v>0</v>
      </c>
      <c r="P49" s="49">
        <v>0</v>
      </c>
      <c r="Q49" s="68">
        <v>0</v>
      </c>
      <c r="R49" s="35">
        <v>0</v>
      </c>
      <c r="S49" s="35">
        <v>0</v>
      </c>
      <c r="T49" s="67">
        <v>0</v>
      </c>
    </row>
    <row r="50" spans="1:20" ht="15" customHeight="1" x14ac:dyDescent="0.15">
      <c r="A50" s="65">
        <v>44610</v>
      </c>
      <c r="B50" s="66" t="e">
        <f t="shared" si="0"/>
        <v>#VALUE!</v>
      </c>
      <c r="C50" s="67">
        <f t="shared" si="1"/>
        <v>2022</v>
      </c>
      <c r="D50" s="67">
        <f t="shared" si="2"/>
        <v>2</v>
      </c>
      <c r="E50" s="67">
        <f t="shared" si="3"/>
        <v>18</v>
      </c>
      <c r="F50" s="17" t="s">
        <v>66</v>
      </c>
      <c r="G50" s="35">
        <v>0</v>
      </c>
      <c r="H50" s="2">
        <v>0</v>
      </c>
      <c r="I50" s="2">
        <v>0</v>
      </c>
      <c r="J50" s="35">
        <v>0</v>
      </c>
      <c r="K50" s="35">
        <v>0</v>
      </c>
      <c r="L50" s="35">
        <v>0</v>
      </c>
      <c r="M50" s="35">
        <v>0</v>
      </c>
      <c r="N50" s="67">
        <v>0</v>
      </c>
      <c r="O50" s="67">
        <v>0</v>
      </c>
      <c r="P50" s="49">
        <v>0</v>
      </c>
      <c r="Q50" s="68">
        <v>0</v>
      </c>
      <c r="R50" s="35">
        <v>0</v>
      </c>
      <c r="S50" s="35">
        <v>0</v>
      </c>
      <c r="T50" s="67">
        <v>0</v>
      </c>
    </row>
    <row r="51" spans="1:20" ht="15" customHeight="1" x14ac:dyDescent="0.15">
      <c r="A51" s="65">
        <v>44611</v>
      </c>
      <c r="B51" s="66" t="e">
        <f t="shared" si="0"/>
        <v>#VALUE!</v>
      </c>
      <c r="C51" s="67">
        <f t="shared" si="1"/>
        <v>2022</v>
      </c>
      <c r="D51" s="67">
        <f t="shared" si="2"/>
        <v>2</v>
      </c>
      <c r="E51" s="67">
        <f t="shared" si="3"/>
        <v>19</v>
      </c>
      <c r="F51" s="17" t="s">
        <v>60</v>
      </c>
      <c r="G51" s="35">
        <v>0</v>
      </c>
      <c r="H51" s="2">
        <v>0</v>
      </c>
      <c r="I51" s="2">
        <v>0</v>
      </c>
      <c r="J51" s="35">
        <v>0</v>
      </c>
      <c r="K51" s="35">
        <v>0</v>
      </c>
      <c r="L51" s="35">
        <v>0</v>
      </c>
      <c r="M51" s="35">
        <v>0</v>
      </c>
      <c r="N51" s="67">
        <v>0</v>
      </c>
      <c r="O51" s="67">
        <v>0</v>
      </c>
      <c r="P51" s="49">
        <v>0</v>
      </c>
      <c r="Q51" s="68">
        <v>0</v>
      </c>
      <c r="R51" s="35">
        <v>0</v>
      </c>
      <c r="S51" s="35">
        <v>0</v>
      </c>
      <c r="T51" s="67">
        <v>0</v>
      </c>
    </row>
    <row r="52" spans="1:20" ht="15" customHeight="1" x14ac:dyDescent="0.15">
      <c r="A52" s="65">
        <v>44612</v>
      </c>
      <c r="B52" s="66" t="e">
        <f t="shared" si="0"/>
        <v>#VALUE!</v>
      </c>
      <c r="C52" s="67">
        <f t="shared" si="1"/>
        <v>2022</v>
      </c>
      <c r="D52" s="67">
        <f t="shared" si="2"/>
        <v>2</v>
      </c>
      <c r="E52" s="67">
        <f t="shared" si="3"/>
        <v>20</v>
      </c>
      <c r="F52" s="17" t="s">
        <v>61</v>
      </c>
      <c r="G52" s="35">
        <v>0</v>
      </c>
      <c r="H52" s="2">
        <v>0</v>
      </c>
      <c r="I52" s="2">
        <v>0</v>
      </c>
      <c r="J52" s="35">
        <v>0</v>
      </c>
      <c r="K52" s="35">
        <v>0</v>
      </c>
      <c r="L52" s="35">
        <v>0</v>
      </c>
      <c r="M52" s="35">
        <v>0</v>
      </c>
      <c r="N52" s="67">
        <v>0</v>
      </c>
      <c r="O52" s="67">
        <v>0</v>
      </c>
      <c r="P52" s="49">
        <v>0</v>
      </c>
      <c r="Q52" s="68">
        <v>0</v>
      </c>
      <c r="R52" s="35">
        <v>0</v>
      </c>
      <c r="S52" s="35">
        <v>0</v>
      </c>
      <c r="T52" s="67">
        <v>0</v>
      </c>
    </row>
    <row r="53" spans="1:20" ht="15" customHeight="1" x14ac:dyDescent="0.15">
      <c r="A53" s="65">
        <v>44613</v>
      </c>
      <c r="B53" s="66" t="e">
        <f t="shared" si="0"/>
        <v>#VALUE!</v>
      </c>
      <c r="C53" s="67">
        <f t="shared" si="1"/>
        <v>2022</v>
      </c>
      <c r="D53" s="67">
        <f t="shared" si="2"/>
        <v>2</v>
      </c>
      <c r="E53" s="67">
        <f t="shared" si="3"/>
        <v>21</v>
      </c>
      <c r="F53" s="17" t="s">
        <v>62</v>
      </c>
      <c r="G53" s="35">
        <v>0</v>
      </c>
      <c r="H53" s="2">
        <v>0</v>
      </c>
      <c r="I53" s="2">
        <v>0</v>
      </c>
      <c r="J53" s="35">
        <v>0</v>
      </c>
      <c r="K53" s="35">
        <v>0</v>
      </c>
      <c r="L53" s="35">
        <v>0</v>
      </c>
      <c r="M53" s="35">
        <v>0</v>
      </c>
      <c r="N53" s="67">
        <v>0</v>
      </c>
      <c r="O53" s="67">
        <v>0</v>
      </c>
      <c r="P53" s="49">
        <v>0</v>
      </c>
      <c r="Q53" s="68">
        <v>0</v>
      </c>
      <c r="R53" s="35">
        <v>0</v>
      </c>
      <c r="S53" s="35">
        <v>0</v>
      </c>
      <c r="T53" s="67">
        <v>0</v>
      </c>
    </row>
    <row r="54" spans="1:20" ht="15" customHeight="1" x14ac:dyDescent="0.15">
      <c r="A54" s="65">
        <v>44614</v>
      </c>
      <c r="B54" s="66" t="e">
        <f t="shared" si="0"/>
        <v>#VALUE!</v>
      </c>
      <c r="C54" s="67">
        <f t="shared" si="1"/>
        <v>2022</v>
      </c>
      <c r="D54" s="67">
        <f t="shared" si="2"/>
        <v>2</v>
      </c>
      <c r="E54" s="67">
        <f t="shared" si="3"/>
        <v>22</v>
      </c>
      <c r="F54" s="17" t="s">
        <v>63</v>
      </c>
      <c r="G54" s="35">
        <v>0</v>
      </c>
      <c r="H54" s="2">
        <v>0</v>
      </c>
      <c r="I54" s="2">
        <v>0</v>
      </c>
      <c r="J54" s="35">
        <v>0</v>
      </c>
      <c r="K54" s="35">
        <v>0</v>
      </c>
      <c r="L54" s="35">
        <v>0</v>
      </c>
      <c r="M54" s="35">
        <v>0</v>
      </c>
      <c r="N54" s="67">
        <v>0</v>
      </c>
      <c r="O54" s="67">
        <v>0</v>
      </c>
      <c r="P54" s="49">
        <v>0</v>
      </c>
      <c r="Q54" s="68">
        <v>0</v>
      </c>
      <c r="R54" s="35">
        <v>0</v>
      </c>
      <c r="S54" s="35">
        <v>0</v>
      </c>
      <c r="T54" s="67">
        <v>0</v>
      </c>
    </row>
    <row r="55" spans="1:20" ht="15" customHeight="1" x14ac:dyDescent="0.15">
      <c r="A55" s="65">
        <v>44615</v>
      </c>
      <c r="B55" s="66" t="e">
        <f t="shared" si="0"/>
        <v>#VALUE!</v>
      </c>
      <c r="C55" s="67">
        <f t="shared" si="1"/>
        <v>2022</v>
      </c>
      <c r="D55" s="67">
        <f t="shared" si="2"/>
        <v>2</v>
      </c>
      <c r="E55" s="67">
        <f t="shared" si="3"/>
        <v>23</v>
      </c>
      <c r="F55" s="17" t="s">
        <v>64</v>
      </c>
      <c r="G55" s="35">
        <v>0</v>
      </c>
      <c r="H55" s="2">
        <v>0</v>
      </c>
      <c r="I55" s="2">
        <v>0</v>
      </c>
      <c r="J55" s="35">
        <v>0</v>
      </c>
      <c r="K55" s="35">
        <v>0</v>
      </c>
      <c r="L55" s="35">
        <v>0</v>
      </c>
      <c r="M55" s="35">
        <v>0</v>
      </c>
      <c r="N55" s="67">
        <v>0</v>
      </c>
      <c r="O55" s="67">
        <v>0</v>
      </c>
      <c r="P55" s="49">
        <v>0</v>
      </c>
      <c r="Q55" s="68">
        <v>0</v>
      </c>
      <c r="R55" s="35">
        <v>0</v>
      </c>
      <c r="S55" s="35">
        <v>0</v>
      </c>
      <c r="T55" s="67">
        <v>0</v>
      </c>
    </row>
    <row r="56" spans="1:20" ht="15" customHeight="1" x14ac:dyDescent="0.15">
      <c r="A56" s="65">
        <v>44616</v>
      </c>
      <c r="B56" s="66" t="e">
        <f t="shared" si="0"/>
        <v>#VALUE!</v>
      </c>
      <c r="C56" s="67">
        <f t="shared" si="1"/>
        <v>2022</v>
      </c>
      <c r="D56" s="67">
        <f t="shared" si="2"/>
        <v>2</v>
      </c>
      <c r="E56" s="67">
        <f t="shared" si="3"/>
        <v>24</v>
      </c>
      <c r="F56" s="17" t="s">
        <v>65</v>
      </c>
      <c r="G56" s="35">
        <v>0</v>
      </c>
      <c r="H56" s="2">
        <v>0</v>
      </c>
      <c r="I56" s="2">
        <v>0</v>
      </c>
      <c r="J56" s="35">
        <v>0</v>
      </c>
      <c r="K56" s="35">
        <v>0</v>
      </c>
      <c r="L56" s="35">
        <v>0</v>
      </c>
      <c r="M56" s="35">
        <v>0</v>
      </c>
      <c r="N56" s="67">
        <v>0</v>
      </c>
      <c r="O56" s="67">
        <v>0</v>
      </c>
      <c r="P56" s="49">
        <v>0</v>
      </c>
      <c r="Q56" s="68">
        <v>0</v>
      </c>
      <c r="R56" s="35">
        <v>0</v>
      </c>
      <c r="S56" s="35">
        <v>0</v>
      </c>
      <c r="T56" s="67">
        <v>0</v>
      </c>
    </row>
    <row r="57" spans="1:20" ht="15" customHeight="1" x14ac:dyDescent="0.15">
      <c r="A57" s="65">
        <v>44617</v>
      </c>
      <c r="B57" s="66" t="e">
        <f t="shared" si="0"/>
        <v>#VALUE!</v>
      </c>
      <c r="C57" s="67">
        <f t="shared" si="1"/>
        <v>2022</v>
      </c>
      <c r="D57" s="67">
        <f t="shared" si="2"/>
        <v>2</v>
      </c>
      <c r="E57" s="67">
        <f t="shared" si="3"/>
        <v>25</v>
      </c>
      <c r="F57" s="17" t="s">
        <v>66</v>
      </c>
      <c r="G57" s="35">
        <v>0</v>
      </c>
      <c r="H57" s="2">
        <v>0</v>
      </c>
      <c r="I57" s="2">
        <v>0</v>
      </c>
      <c r="J57" s="35">
        <v>0</v>
      </c>
      <c r="K57" s="35">
        <v>0</v>
      </c>
      <c r="L57" s="35">
        <v>0</v>
      </c>
      <c r="M57" s="35">
        <v>0</v>
      </c>
      <c r="N57" s="67">
        <v>0</v>
      </c>
      <c r="O57" s="67">
        <v>0</v>
      </c>
      <c r="P57" s="49">
        <v>0</v>
      </c>
      <c r="Q57" s="68">
        <v>0</v>
      </c>
      <c r="R57" s="35">
        <v>0</v>
      </c>
      <c r="S57" s="35">
        <v>0</v>
      </c>
      <c r="T57" s="67">
        <v>0</v>
      </c>
    </row>
    <row r="58" spans="1:20" ht="15" customHeight="1" x14ac:dyDescent="0.15">
      <c r="A58" s="65">
        <v>44618</v>
      </c>
      <c r="B58" s="66" t="e">
        <f t="shared" si="0"/>
        <v>#VALUE!</v>
      </c>
      <c r="C58" s="67">
        <f t="shared" si="1"/>
        <v>2022</v>
      </c>
      <c r="D58" s="67">
        <f t="shared" si="2"/>
        <v>2</v>
      </c>
      <c r="E58" s="67">
        <f t="shared" si="3"/>
        <v>26</v>
      </c>
      <c r="F58" s="17" t="s">
        <v>60</v>
      </c>
      <c r="G58" s="35">
        <v>0</v>
      </c>
      <c r="H58" s="2">
        <v>0</v>
      </c>
      <c r="I58" s="2">
        <v>0</v>
      </c>
      <c r="J58" s="35">
        <v>0</v>
      </c>
      <c r="K58" s="35">
        <v>0</v>
      </c>
      <c r="L58" s="35">
        <v>0</v>
      </c>
      <c r="M58" s="35">
        <v>0</v>
      </c>
      <c r="N58" s="67">
        <v>0</v>
      </c>
      <c r="O58" s="67">
        <v>0</v>
      </c>
      <c r="P58" s="49">
        <v>0</v>
      </c>
      <c r="Q58" s="68">
        <v>0</v>
      </c>
      <c r="R58" s="35">
        <v>0</v>
      </c>
      <c r="S58" s="35">
        <v>0</v>
      </c>
      <c r="T58" s="67">
        <v>0</v>
      </c>
    </row>
    <row r="59" spans="1:20" ht="15" customHeight="1" x14ac:dyDescent="0.15">
      <c r="A59" s="65">
        <v>44619</v>
      </c>
      <c r="B59" s="66" t="e">
        <f t="shared" si="0"/>
        <v>#VALUE!</v>
      </c>
      <c r="C59" s="67">
        <f t="shared" si="1"/>
        <v>2022</v>
      </c>
      <c r="D59" s="67">
        <f t="shared" si="2"/>
        <v>2</v>
      </c>
      <c r="E59" s="67">
        <f t="shared" si="3"/>
        <v>27</v>
      </c>
      <c r="F59" s="17" t="s">
        <v>61</v>
      </c>
      <c r="G59" s="35">
        <v>0</v>
      </c>
      <c r="H59" s="2">
        <v>0</v>
      </c>
      <c r="I59" s="2">
        <v>0</v>
      </c>
      <c r="J59" s="35">
        <v>0</v>
      </c>
      <c r="K59" s="35">
        <v>0</v>
      </c>
      <c r="L59" s="35">
        <v>0</v>
      </c>
      <c r="M59" s="35">
        <v>0</v>
      </c>
      <c r="N59" s="67">
        <v>0</v>
      </c>
      <c r="O59" s="67">
        <v>0</v>
      </c>
      <c r="P59" s="49">
        <v>0</v>
      </c>
      <c r="Q59" s="68">
        <v>0</v>
      </c>
      <c r="R59" s="35">
        <v>0</v>
      </c>
      <c r="S59" s="35">
        <v>0</v>
      </c>
      <c r="T59" s="67">
        <v>0</v>
      </c>
    </row>
    <row r="60" spans="1:20" ht="15" customHeight="1" x14ac:dyDescent="0.15">
      <c r="A60" s="65">
        <v>44620</v>
      </c>
      <c r="B60" s="66" t="e">
        <f t="shared" si="0"/>
        <v>#VALUE!</v>
      </c>
      <c r="C60" s="67">
        <f t="shared" si="1"/>
        <v>2022</v>
      </c>
      <c r="D60" s="67">
        <f t="shared" si="2"/>
        <v>2</v>
      </c>
      <c r="E60" s="67">
        <f t="shared" si="3"/>
        <v>28</v>
      </c>
      <c r="F60" s="17" t="s">
        <v>62</v>
      </c>
      <c r="G60" s="35">
        <v>0</v>
      </c>
      <c r="H60" s="2">
        <v>0</v>
      </c>
      <c r="I60" s="2">
        <v>0</v>
      </c>
      <c r="J60" s="35">
        <v>0</v>
      </c>
      <c r="K60" s="35">
        <v>0</v>
      </c>
      <c r="L60" s="35">
        <v>0</v>
      </c>
      <c r="M60" s="35">
        <v>0</v>
      </c>
      <c r="N60" s="67">
        <v>0</v>
      </c>
      <c r="O60" s="67">
        <v>0</v>
      </c>
      <c r="P60" s="49">
        <v>0</v>
      </c>
      <c r="Q60" s="68">
        <v>0</v>
      </c>
      <c r="R60" s="35">
        <v>0</v>
      </c>
      <c r="S60" s="35">
        <v>0</v>
      </c>
      <c r="T60" s="67">
        <v>0</v>
      </c>
    </row>
    <row r="61" spans="1:20" ht="15" customHeight="1" x14ac:dyDescent="0.15">
      <c r="A61" s="65">
        <v>44621</v>
      </c>
      <c r="B61" s="66" t="e">
        <f t="shared" si="0"/>
        <v>#VALUE!</v>
      </c>
      <c r="C61" s="67">
        <f t="shared" si="1"/>
        <v>2022</v>
      </c>
      <c r="D61" s="67">
        <f t="shared" si="2"/>
        <v>3</v>
      </c>
      <c r="E61" s="67">
        <f t="shared" si="3"/>
        <v>1</v>
      </c>
      <c r="F61" s="17" t="s">
        <v>63</v>
      </c>
      <c r="G61" s="35">
        <f>'SETEMBRO 2023'!C3</f>
        <v>110</v>
      </c>
      <c r="H61" s="34">
        <f>'SETEMBRO 2023'!D3</f>
        <v>289.47368421052636</v>
      </c>
      <c r="I61" s="34">
        <f>'SETEMBRO 2023'!E3</f>
        <v>400</v>
      </c>
      <c r="J61" s="35">
        <f>'SETEMBRO 2023'!F3</f>
        <v>547.1052631578948</v>
      </c>
      <c r="K61" s="35">
        <f>'SETEMBRO 2023'!G3</f>
        <v>2000</v>
      </c>
      <c r="L61" s="35">
        <f>'SETEMBRO 2023'!H3</f>
        <v>210</v>
      </c>
      <c r="M61" s="35">
        <f>'SETEMBRO 2023'!I3</f>
        <v>280</v>
      </c>
      <c r="N61" s="69">
        <f>'SETEMBRO 2023'!J3</f>
        <v>4.9736842105263159</v>
      </c>
      <c r="O61" s="69">
        <f>'SETEMBRO 2023'!K3</f>
        <v>18.181818181818183</v>
      </c>
      <c r="P61" s="49">
        <f>'SETEMBRO 2023'!L3</f>
        <v>8.9999999999999993E-3</v>
      </c>
      <c r="Q61" s="68">
        <f>'SETEMBRO 2023'!M3</f>
        <v>1.785714285714286E-2</v>
      </c>
      <c r="R61" s="35">
        <f>'SETEMBRO 2023'!N3</f>
        <v>0.38</v>
      </c>
      <c r="S61" s="35">
        <f>'SETEMBRO 2023'!O3</f>
        <v>0.27500000000000002</v>
      </c>
      <c r="T61" s="69">
        <f>'SETEMBRO 2023'!P3</f>
        <v>7.1428571428571432</v>
      </c>
    </row>
    <row r="62" spans="1:20" ht="15.75" customHeight="1" x14ac:dyDescent="0.15">
      <c r="A62" s="65">
        <v>44622</v>
      </c>
      <c r="B62" s="66" t="e">
        <f t="shared" si="0"/>
        <v>#VALUE!</v>
      </c>
      <c r="C62" s="67">
        <f t="shared" si="1"/>
        <v>2022</v>
      </c>
      <c r="D62" s="67">
        <f t="shared" si="2"/>
        <v>3</v>
      </c>
      <c r="E62" s="67">
        <f t="shared" si="3"/>
        <v>2</v>
      </c>
      <c r="F62" s="17" t="s">
        <v>64</v>
      </c>
      <c r="G62" s="35">
        <f>'SETEMBRO 2023'!C4</f>
        <v>110</v>
      </c>
      <c r="H62" s="34">
        <f>'SETEMBRO 2023'!D4</f>
        <v>289.47368421052636</v>
      </c>
      <c r="I62" s="34">
        <f>'SETEMBRO 2023'!E4</f>
        <v>320</v>
      </c>
      <c r="J62" s="35">
        <f>'SETEMBRO 2023'!F4</f>
        <v>547.1052631578948</v>
      </c>
      <c r="K62" s="35">
        <f>'SETEMBRO 2023'!G4</f>
        <v>1340</v>
      </c>
      <c r="L62" s="35">
        <f>'SETEMBRO 2023'!H4</f>
        <v>210</v>
      </c>
      <c r="M62" s="35">
        <f>'SETEMBRO 2023'!I4</f>
        <v>290</v>
      </c>
      <c r="N62" s="69">
        <f>'SETEMBRO 2023'!J4</f>
        <v>4.9736842105263159</v>
      </c>
      <c r="O62" s="69">
        <f>'SETEMBRO 2023'!K4</f>
        <v>12.181818181818182</v>
      </c>
      <c r="P62" s="49">
        <f>'SETEMBRO 2023'!L4</f>
        <v>8.9999999999999993E-3</v>
      </c>
      <c r="Q62" s="68">
        <f>'SETEMBRO 2023'!M4</f>
        <v>1.4439655172413792E-2</v>
      </c>
      <c r="R62" s="35">
        <f>'SETEMBRO 2023'!N4</f>
        <v>0.38</v>
      </c>
      <c r="S62" s="35">
        <f>'SETEMBRO 2023'!O4</f>
        <v>0.34375</v>
      </c>
      <c r="T62" s="69">
        <f>'SETEMBRO 2023'!P4</f>
        <v>4.6206896551724137</v>
      </c>
    </row>
    <row r="63" spans="1:20" ht="15.75" customHeight="1" x14ac:dyDescent="0.15">
      <c r="A63" s="65">
        <v>44623</v>
      </c>
      <c r="B63" s="66" t="e">
        <f t="shared" si="0"/>
        <v>#VALUE!</v>
      </c>
      <c r="C63" s="67">
        <f t="shared" si="1"/>
        <v>2022</v>
      </c>
      <c r="D63" s="67">
        <f t="shared" si="2"/>
        <v>3</v>
      </c>
      <c r="E63" s="67">
        <f t="shared" si="3"/>
        <v>3</v>
      </c>
      <c r="F63" s="17" t="s">
        <v>65</v>
      </c>
      <c r="G63" s="35">
        <f>'SETEMBRO 2023'!C5</f>
        <v>110</v>
      </c>
      <c r="H63" s="34">
        <f>'SETEMBRO 2023'!D5</f>
        <v>289.47368421052636</v>
      </c>
      <c r="I63" s="34">
        <f>'SETEMBRO 2023'!E5</f>
        <v>390</v>
      </c>
      <c r="J63" s="35">
        <f>'SETEMBRO 2023'!F5</f>
        <v>547.1052631578948</v>
      </c>
      <c r="K63" s="35">
        <f>'SETEMBRO 2023'!G5</f>
        <v>1340</v>
      </c>
      <c r="L63" s="35">
        <f>'SETEMBRO 2023'!H5</f>
        <v>210</v>
      </c>
      <c r="M63" s="35">
        <f>'SETEMBRO 2023'!I5</f>
        <v>240</v>
      </c>
      <c r="N63" s="69">
        <f>'SETEMBRO 2023'!J5</f>
        <v>4.9736842105263159</v>
      </c>
      <c r="O63" s="69">
        <f>'SETEMBRO 2023'!K5</f>
        <v>12.181818181818182</v>
      </c>
      <c r="P63" s="49">
        <f>'SETEMBRO 2023'!L5</f>
        <v>8.9999999999999993E-3</v>
      </c>
      <c r="Q63" s="68">
        <f>'SETEMBRO 2023'!M5</f>
        <v>1.4316239316239316E-2</v>
      </c>
      <c r="R63" s="35">
        <f>'SETEMBRO 2023'!N5</f>
        <v>0.38</v>
      </c>
      <c r="S63" s="35">
        <f>'SETEMBRO 2023'!O5</f>
        <v>0.28205128205128205</v>
      </c>
      <c r="T63" s="69">
        <f>'SETEMBRO 2023'!P5</f>
        <v>5.583333333333333</v>
      </c>
    </row>
    <row r="64" spans="1:20" ht="15.75" customHeight="1" x14ac:dyDescent="0.15">
      <c r="A64" s="65">
        <v>44624</v>
      </c>
      <c r="B64" s="66" t="e">
        <f t="shared" si="0"/>
        <v>#VALUE!</v>
      </c>
      <c r="C64" s="67">
        <f t="shared" si="1"/>
        <v>2022</v>
      </c>
      <c r="D64" s="67">
        <f t="shared" si="2"/>
        <v>3</v>
      </c>
      <c r="E64" s="67">
        <f t="shared" si="3"/>
        <v>4</v>
      </c>
      <c r="F64" s="17" t="s">
        <v>66</v>
      </c>
      <c r="G64" s="35">
        <f>'SETEMBRO 2023'!C6</f>
        <v>110</v>
      </c>
      <c r="H64" s="34">
        <f>'SETEMBRO 2023'!D6</f>
        <v>289.47368421052636</v>
      </c>
      <c r="I64" s="34">
        <f>'SETEMBRO 2023'!E6</f>
        <v>0</v>
      </c>
      <c r="J64" s="35">
        <f>'SETEMBRO 2023'!F6</f>
        <v>547.1052631578948</v>
      </c>
      <c r="K64" s="35">
        <f>'SETEMBRO 2023'!G6</f>
        <v>0</v>
      </c>
      <c r="L64" s="35">
        <f>'SETEMBRO 2023'!H6</f>
        <v>210</v>
      </c>
      <c r="M64" s="35">
        <f>'SETEMBRO 2023'!I6</f>
        <v>0</v>
      </c>
      <c r="N64" s="69">
        <f>'SETEMBRO 2023'!J6</f>
        <v>4.9736842105263159</v>
      </c>
      <c r="O64" s="69">
        <f>'SETEMBRO 2023'!K6</f>
        <v>0</v>
      </c>
      <c r="P64" s="49">
        <f>'SETEMBRO 2023'!L6</f>
        <v>8.9999999999999993E-3</v>
      </c>
      <c r="Q64" s="68">
        <f>'SETEMBRO 2023'!M6</f>
        <v>0</v>
      </c>
      <c r="R64" s="35">
        <f>'SETEMBRO 2023'!N6</f>
        <v>0.38</v>
      </c>
      <c r="S64" s="35">
        <f>'SETEMBRO 2023'!O6</f>
        <v>0</v>
      </c>
      <c r="T64" s="69">
        <f>'SETEMBRO 2023'!P6</f>
        <v>0</v>
      </c>
    </row>
    <row r="65" spans="1:20" ht="15.75" customHeight="1" x14ac:dyDescent="0.15">
      <c r="A65" s="65">
        <v>44625</v>
      </c>
      <c r="B65" s="66" t="e">
        <f t="shared" si="0"/>
        <v>#VALUE!</v>
      </c>
      <c r="C65" s="67">
        <f t="shared" si="1"/>
        <v>2022</v>
      </c>
      <c r="D65" s="67">
        <f t="shared" si="2"/>
        <v>3</v>
      </c>
      <c r="E65" s="67">
        <f t="shared" si="3"/>
        <v>5</v>
      </c>
      <c r="F65" s="17" t="s">
        <v>60</v>
      </c>
      <c r="G65" s="35">
        <f>'SETEMBRO 2023'!C7</f>
        <v>110</v>
      </c>
      <c r="H65" s="34">
        <f>'SETEMBRO 2023'!D7</f>
        <v>289.47368421052636</v>
      </c>
      <c r="I65" s="34">
        <f>'SETEMBRO 2023'!E7</f>
        <v>0</v>
      </c>
      <c r="J65" s="35">
        <f>'SETEMBRO 2023'!F7</f>
        <v>547.1052631578948</v>
      </c>
      <c r="K65" s="35">
        <f>'SETEMBRO 2023'!G7</f>
        <v>0</v>
      </c>
      <c r="L65" s="35">
        <f>'SETEMBRO 2023'!H7</f>
        <v>210</v>
      </c>
      <c r="M65" s="35">
        <f>'SETEMBRO 2023'!I7</f>
        <v>0</v>
      </c>
      <c r="N65" s="69">
        <f>'SETEMBRO 2023'!J7</f>
        <v>4.9736842105263159</v>
      </c>
      <c r="O65" s="69">
        <f>'SETEMBRO 2023'!K7</f>
        <v>0</v>
      </c>
      <c r="P65" s="49">
        <f>'SETEMBRO 2023'!L7</f>
        <v>8.9999999999999993E-3</v>
      </c>
      <c r="Q65" s="68">
        <f>'SETEMBRO 2023'!M7</f>
        <v>0</v>
      </c>
      <c r="R65" s="35">
        <f>'SETEMBRO 2023'!N7</f>
        <v>0.38</v>
      </c>
      <c r="S65" s="35">
        <f>'SETEMBRO 2023'!O7</f>
        <v>0</v>
      </c>
      <c r="T65" s="69">
        <f>'SETEMBRO 2023'!P7</f>
        <v>0</v>
      </c>
    </row>
    <row r="66" spans="1:20" ht="15.75" customHeight="1" x14ac:dyDescent="0.15">
      <c r="A66" s="65">
        <v>44626</v>
      </c>
      <c r="B66" s="66" t="e">
        <f t="shared" si="0"/>
        <v>#VALUE!</v>
      </c>
      <c r="C66" s="67">
        <f t="shared" si="1"/>
        <v>2022</v>
      </c>
      <c r="D66" s="67">
        <f t="shared" si="2"/>
        <v>3</v>
      </c>
      <c r="E66" s="67">
        <f t="shared" si="3"/>
        <v>6</v>
      </c>
      <c r="F66" s="17" t="s">
        <v>61</v>
      </c>
      <c r="G66" s="35">
        <f>'SETEMBRO 2023'!C8</f>
        <v>110</v>
      </c>
      <c r="H66" s="34">
        <f>'SETEMBRO 2023'!D8</f>
        <v>289.47368421052636</v>
      </c>
      <c r="I66" s="34">
        <f>'SETEMBRO 2023'!E8</f>
        <v>0</v>
      </c>
      <c r="J66" s="35">
        <f>'SETEMBRO 2023'!F8</f>
        <v>547.1052631578948</v>
      </c>
      <c r="K66" s="35">
        <f>'SETEMBRO 2023'!G8</f>
        <v>0</v>
      </c>
      <c r="L66" s="35">
        <f>'SETEMBRO 2023'!H8</f>
        <v>210</v>
      </c>
      <c r="M66" s="35">
        <f>'SETEMBRO 2023'!I8</f>
        <v>0</v>
      </c>
      <c r="N66" s="69">
        <f>'SETEMBRO 2023'!J8</f>
        <v>4.9736842105263159</v>
      </c>
      <c r="O66" s="69">
        <f>'SETEMBRO 2023'!K8</f>
        <v>0</v>
      </c>
      <c r="P66" s="49">
        <f>'SETEMBRO 2023'!L8</f>
        <v>8.9999999999999993E-3</v>
      </c>
      <c r="Q66" s="68">
        <f>'SETEMBRO 2023'!M8</f>
        <v>0</v>
      </c>
      <c r="R66" s="35">
        <f>'SETEMBRO 2023'!N8</f>
        <v>0.38</v>
      </c>
      <c r="S66" s="35">
        <f>'SETEMBRO 2023'!O8</f>
        <v>0</v>
      </c>
      <c r="T66" s="69">
        <f>'SETEMBRO 2023'!P8</f>
        <v>0</v>
      </c>
    </row>
    <row r="67" spans="1:20" ht="15.75" customHeight="1" x14ac:dyDescent="0.15">
      <c r="A67" s="65">
        <v>44627</v>
      </c>
      <c r="B67" s="66" t="e">
        <f t="shared" si="0"/>
        <v>#VALUE!</v>
      </c>
      <c r="C67" s="67">
        <f t="shared" si="1"/>
        <v>2022</v>
      </c>
      <c r="D67" s="67">
        <f t="shared" si="2"/>
        <v>3</v>
      </c>
      <c r="E67" s="67">
        <f t="shared" si="3"/>
        <v>7</v>
      </c>
      <c r="F67" s="17" t="s">
        <v>62</v>
      </c>
      <c r="G67" s="35">
        <f>'SETEMBRO 2023'!C9</f>
        <v>110</v>
      </c>
      <c r="H67" s="34">
        <f>'SETEMBRO 2023'!D9</f>
        <v>289.47368421052636</v>
      </c>
      <c r="I67" s="34">
        <f>'SETEMBRO 2023'!E9</f>
        <v>0</v>
      </c>
      <c r="J67" s="35">
        <f>'SETEMBRO 2023'!F9</f>
        <v>547.1052631578948</v>
      </c>
      <c r="K67" s="35">
        <f>'SETEMBRO 2023'!G9</f>
        <v>0</v>
      </c>
      <c r="L67" s="35">
        <f>'SETEMBRO 2023'!H9</f>
        <v>210</v>
      </c>
      <c r="M67" s="35">
        <f>'SETEMBRO 2023'!I9</f>
        <v>0</v>
      </c>
      <c r="N67" s="69">
        <f>'SETEMBRO 2023'!J9</f>
        <v>4.9736842105263159</v>
      </c>
      <c r="O67" s="69">
        <f>'SETEMBRO 2023'!K9</f>
        <v>0</v>
      </c>
      <c r="P67" s="49">
        <f>'SETEMBRO 2023'!L9</f>
        <v>8.9999999999999993E-3</v>
      </c>
      <c r="Q67" s="68">
        <f>'SETEMBRO 2023'!M9</f>
        <v>0</v>
      </c>
      <c r="R67" s="35">
        <f>'SETEMBRO 2023'!N9</f>
        <v>0.38</v>
      </c>
      <c r="S67" s="35">
        <f>'SETEMBRO 2023'!O9</f>
        <v>0</v>
      </c>
      <c r="T67" s="69">
        <f>'SETEMBRO 2023'!P9</f>
        <v>0</v>
      </c>
    </row>
    <row r="68" spans="1:20" ht="15.75" customHeight="1" x14ac:dyDescent="0.15">
      <c r="A68" s="65">
        <v>44628</v>
      </c>
      <c r="B68" s="66" t="e">
        <f t="shared" si="0"/>
        <v>#VALUE!</v>
      </c>
      <c r="C68" s="67">
        <f t="shared" si="1"/>
        <v>2022</v>
      </c>
      <c r="D68" s="67">
        <f t="shared" si="2"/>
        <v>3</v>
      </c>
      <c r="E68" s="67">
        <f t="shared" si="3"/>
        <v>8</v>
      </c>
      <c r="F68" s="17" t="s">
        <v>63</v>
      </c>
      <c r="G68" s="35">
        <f>'SETEMBRO 2023'!C10</f>
        <v>110</v>
      </c>
      <c r="H68" s="34">
        <f>'SETEMBRO 2023'!D10</f>
        <v>289.47368421052636</v>
      </c>
      <c r="I68" s="34">
        <f>'SETEMBRO 2023'!E10</f>
        <v>0</v>
      </c>
      <c r="J68" s="35">
        <f>'SETEMBRO 2023'!F10</f>
        <v>547.1052631578948</v>
      </c>
      <c r="K68" s="35">
        <f>'SETEMBRO 2023'!G10</f>
        <v>0</v>
      </c>
      <c r="L68" s="35">
        <f>'SETEMBRO 2023'!H10</f>
        <v>210</v>
      </c>
      <c r="M68" s="35">
        <f>'SETEMBRO 2023'!I10</f>
        <v>0</v>
      </c>
      <c r="N68" s="69">
        <f>'SETEMBRO 2023'!J10</f>
        <v>4.9736842105263159</v>
      </c>
      <c r="O68" s="69">
        <f>'SETEMBRO 2023'!K10</f>
        <v>0</v>
      </c>
      <c r="P68" s="49">
        <f>'SETEMBRO 2023'!L10</f>
        <v>8.9999999999999993E-3</v>
      </c>
      <c r="Q68" s="68">
        <f>'SETEMBRO 2023'!M10</f>
        <v>0</v>
      </c>
      <c r="R68" s="35">
        <f>'SETEMBRO 2023'!N10</f>
        <v>0.38</v>
      </c>
      <c r="S68" s="35">
        <f>'SETEMBRO 2023'!O10</f>
        <v>0</v>
      </c>
      <c r="T68" s="69">
        <f>'SETEMBRO 2023'!P10</f>
        <v>0</v>
      </c>
    </row>
    <row r="69" spans="1:20" ht="15.75" customHeight="1" x14ac:dyDescent="0.15">
      <c r="A69" s="65">
        <v>44629</v>
      </c>
      <c r="B69" s="66" t="e">
        <f t="shared" si="0"/>
        <v>#VALUE!</v>
      </c>
      <c r="C69" s="67">
        <f t="shared" si="1"/>
        <v>2022</v>
      </c>
      <c r="D69" s="67">
        <f t="shared" si="2"/>
        <v>3</v>
      </c>
      <c r="E69" s="67">
        <f t="shared" si="3"/>
        <v>9</v>
      </c>
      <c r="F69" s="17" t="s">
        <v>64</v>
      </c>
      <c r="G69" s="35">
        <f>'SETEMBRO 2023'!C11</f>
        <v>110</v>
      </c>
      <c r="H69" s="34">
        <f>'SETEMBRO 2023'!D11</f>
        <v>289.47368421052636</v>
      </c>
      <c r="I69" s="34">
        <f>'SETEMBRO 2023'!E11</f>
        <v>0</v>
      </c>
      <c r="J69" s="35">
        <f>'SETEMBRO 2023'!F11</f>
        <v>547.1052631578948</v>
      </c>
      <c r="K69" s="35">
        <f>'SETEMBRO 2023'!G11</f>
        <v>0</v>
      </c>
      <c r="L69" s="35">
        <f>'SETEMBRO 2023'!H11</f>
        <v>210</v>
      </c>
      <c r="M69" s="35">
        <f>'SETEMBRO 2023'!I11</f>
        <v>0</v>
      </c>
      <c r="N69" s="69">
        <f>'SETEMBRO 2023'!J11</f>
        <v>4.9736842105263159</v>
      </c>
      <c r="O69" s="69">
        <f>'SETEMBRO 2023'!K11</f>
        <v>0</v>
      </c>
      <c r="P69" s="49">
        <f>'SETEMBRO 2023'!L11</f>
        <v>8.9999999999999993E-3</v>
      </c>
      <c r="Q69" s="68">
        <f>'SETEMBRO 2023'!M11</f>
        <v>0</v>
      </c>
      <c r="R69" s="35">
        <f>'SETEMBRO 2023'!N11</f>
        <v>0.38</v>
      </c>
      <c r="S69" s="35">
        <f>'SETEMBRO 2023'!O11</f>
        <v>0</v>
      </c>
      <c r="T69" s="69">
        <f>'SETEMBRO 2023'!P11</f>
        <v>0</v>
      </c>
    </row>
    <row r="70" spans="1:20" ht="15.75" customHeight="1" x14ac:dyDescent="0.15">
      <c r="A70" s="65">
        <v>44630</v>
      </c>
      <c r="B70" s="66" t="e">
        <f t="shared" si="0"/>
        <v>#VALUE!</v>
      </c>
      <c r="C70" s="67">
        <f t="shared" si="1"/>
        <v>2022</v>
      </c>
      <c r="D70" s="67">
        <f t="shared" si="2"/>
        <v>3</v>
      </c>
      <c r="E70" s="67">
        <f t="shared" si="3"/>
        <v>10</v>
      </c>
      <c r="F70" s="17" t="s">
        <v>65</v>
      </c>
      <c r="G70" s="35">
        <f>'SETEMBRO 2023'!C12</f>
        <v>110</v>
      </c>
      <c r="H70" s="34">
        <f>'SETEMBRO 2023'!D12</f>
        <v>289.47368421052636</v>
      </c>
      <c r="I70" s="34">
        <f>'SETEMBRO 2023'!E12</f>
        <v>0</v>
      </c>
      <c r="J70" s="35">
        <f>'SETEMBRO 2023'!F12</f>
        <v>547.1052631578948</v>
      </c>
      <c r="K70" s="35">
        <f>'SETEMBRO 2023'!G12</f>
        <v>0</v>
      </c>
      <c r="L70" s="35">
        <f>'SETEMBRO 2023'!H12</f>
        <v>210</v>
      </c>
      <c r="M70" s="35">
        <f>'SETEMBRO 2023'!I12</f>
        <v>0</v>
      </c>
      <c r="N70" s="69">
        <f>'SETEMBRO 2023'!J12</f>
        <v>4.9736842105263159</v>
      </c>
      <c r="O70" s="69">
        <f>'SETEMBRO 2023'!K12</f>
        <v>0</v>
      </c>
      <c r="P70" s="49">
        <f>'SETEMBRO 2023'!L12</f>
        <v>8.9999999999999993E-3</v>
      </c>
      <c r="Q70" s="68">
        <f>'SETEMBRO 2023'!M12</f>
        <v>0</v>
      </c>
      <c r="R70" s="35">
        <f>'SETEMBRO 2023'!N12</f>
        <v>0.38</v>
      </c>
      <c r="S70" s="35">
        <f>'SETEMBRO 2023'!O12</f>
        <v>0</v>
      </c>
      <c r="T70" s="69">
        <f>'SETEMBRO 2023'!P12</f>
        <v>0</v>
      </c>
    </row>
    <row r="71" spans="1:20" ht="15.75" customHeight="1" x14ac:dyDescent="0.15">
      <c r="A71" s="65">
        <v>44631</v>
      </c>
      <c r="B71" s="66" t="e">
        <f t="shared" si="0"/>
        <v>#VALUE!</v>
      </c>
      <c r="C71" s="67">
        <f t="shared" si="1"/>
        <v>2022</v>
      </c>
      <c r="D71" s="67">
        <f t="shared" si="2"/>
        <v>3</v>
      </c>
      <c r="E71" s="67">
        <f t="shared" si="3"/>
        <v>11</v>
      </c>
      <c r="F71" s="17" t="s">
        <v>66</v>
      </c>
      <c r="G71" s="35">
        <f>'SETEMBRO 2023'!C13</f>
        <v>110</v>
      </c>
      <c r="H71" s="34">
        <f>'SETEMBRO 2023'!D13</f>
        <v>289.47368421052636</v>
      </c>
      <c r="I71" s="34">
        <f>'SETEMBRO 2023'!E13</f>
        <v>0</v>
      </c>
      <c r="J71" s="35">
        <f>'SETEMBRO 2023'!F13</f>
        <v>547.1052631578948</v>
      </c>
      <c r="K71" s="35">
        <f>'SETEMBRO 2023'!G13</f>
        <v>0</v>
      </c>
      <c r="L71" s="35">
        <f>'SETEMBRO 2023'!H13</f>
        <v>210</v>
      </c>
      <c r="M71" s="35">
        <f>'SETEMBRO 2023'!I13</f>
        <v>0</v>
      </c>
      <c r="N71" s="69">
        <f>'SETEMBRO 2023'!J13</f>
        <v>4.9736842105263159</v>
      </c>
      <c r="O71" s="69">
        <f>'SETEMBRO 2023'!K13</f>
        <v>0</v>
      </c>
      <c r="P71" s="49">
        <f>'SETEMBRO 2023'!L13</f>
        <v>8.9999999999999993E-3</v>
      </c>
      <c r="Q71" s="68">
        <f>'SETEMBRO 2023'!M13</f>
        <v>0</v>
      </c>
      <c r="R71" s="35">
        <f>'SETEMBRO 2023'!N13</f>
        <v>0.38</v>
      </c>
      <c r="S71" s="35">
        <f>'SETEMBRO 2023'!O13</f>
        <v>0</v>
      </c>
      <c r="T71" s="69">
        <f>'SETEMBRO 2023'!P13</f>
        <v>0</v>
      </c>
    </row>
    <row r="72" spans="1:20" ht="15.75" customHeight="1" x14ac:dyDescent="0.15">
      <c r="A72" s="65">
        <v>44632</v>
      </c>
      <c r="B72" s="66" t="e">
        <f t="shared" si="0"/>
        <v>#VALUE!</v>
      </c>
      <c r="C72" s="67">
        <f t="shared" si="1"/>
        <v>2022</v>
      </c>
      <c r="D72" s="67">
        <f t="shared" si="2"/>
        <v>3</v>
      </c>
      <c r="E72" s="67">
        <f t="shared" si="3"/>
        <v>12</v>
      </c>
      <c r="F72" s="17" t="s">
        <v>60</v>
      </c>
      <c r="G72" s="35">
        <f>'SETEMBRO 2023'!C14</f>
        <v>110</v>
      </c>
      <c r="H72" s="34">
        <f>'SETEMBRO 2023'!D14</f>
        <v>289.47368421052636</v>
      </c>
      <c r="I72" s="34">
        <f>'SETEMBRO 2023'!E14</f>
        <v>0</v>
      </c>
      <c r="J72" s="35">
        <f>'SETEMBRO 2023'!F14</f>
        <v>547.1052631578948</v>
      </c>
      <c r="K72" s="35">
        <f>'SETEMBRO 2023'!G14</f>
        <v>0</v>
      </c>
      <c r="L72" s="35">
        <f>'SETEMBRO 2023'!H14</f>
        <v>210</v>
      </c>
      <c r="M72" s="35">
        <f>'SETEMBRO 2023'!I14</f>
        <v>0</v>
      </c>
      <c r="N72" s="69">
        <f>'SETEMBRO 2023'!J14</f>
        <v>4.9736842105263159</v>
      </c>
      <c r="O72" s="69">
        <f>'SETEMBRO 2023'!K14</f>
        <v>0</v>
      </c>
      <c r="P72" s="49">
        <f>'SETEMBRO 2023'!L14</f>
        <v>8.9999999999999993E-3</v>
      </c>
      <c r="Q72" s="68">
        <f>'SETEMBRO 2023'!M14</f>
        <v>0</v>
      </c>
      <c r="R72" s="35">
        <f>'SETEMBRO 2023'!N14</f>
        <v>0.38</v>
      </c>
      <c r="S72" s="35">
        <f>'SETEMBRO 2023'!O14</f>
        <v>0</v>
      </c>
      <c r="T72" s="69">
        <f>'SETEMBRO 2023'!P14</f>
        <v>0</v>
      </c>
    </row>
    <row r="73" spans="1:20" ht="15.75" customHeight="1" x14ac:dyDescent="0.15">
      <c r="A73" s="65">
        <v>44633</v>
      </c>
      <c r="B73" s="66" t="e">
        <f t="shared" si="0"/>
        <v>#VALUE!</v>
      </c>
      <c r="C73" s="67">
        <f t="shared" si="1"/>
        <v>2022</v>
      </c>
      <c r="D73" s="67">
        <f t="shared" si="2"/>
        <v>3</v>
      </c>
      <c r="E73" s="67">
        <f t="shared" si="3"/>
        <v>13</v>
      </c>
      <c r="F73" s="17" t="s">
        <v>61</v>
      </c>
      <c r="G73" s="35">
        <f>'SETEMBRO 2023'!C15</f>
        <v>110</v>
      </c>
      <c r="H73" s="34">
        <f>'SETEMBRO 2023'!D15</f>
        <v>289.47368421052636</v>
      </c>
      <c r="I73" s="34">
        <f>'SETEMBRO 2023'!E15</f>
        <v>0</v>
      </c>
      <c r="J73" s="35">
        <f>'SETEMBRO 2023'!F15</f>
        <v>547.1052631578948</v>
      </c>
      <c r="K73" s="35">
        <f>'SETEMBRO 2023'!G15</f>
        <v>0</v>
      </c>
      <c r="L73" s="35">
        <f>'SETEMBRO 2023'!H15</f>
        <v>210</v>
      </c>
      <c r="M73" s="35">
        <f>'SETEMBRO 2023'!I15</f>
        <v>0</v>
      </c>
      <c r="N73" s="69">
        <f>'SETEMBRO 2023'!J15</f>
        <v>4.9736842105263159</v>
      </c>
      <c r="O73" s="69">
        <f>'SETEMBRO 2023'!K15</f>
        <v>0</v>
      </c>
      <c r="P73" s="49">
        <f>'SETEMBRO 2023'!L15</f>
        <v>8.9999999999999993E-3</v>
      </c>
      <c r="Q73" s="68">
        <f>'SETEMBRO 2023'!M15</f>
        <v>0</v>
      </c>
      <c r="R73" s="35">
        <f>'SETEMBRO 2023'!N15</f>
        <v>0.38</v>
      </c>
      <c r="S73" s="35">
        <f>'SETEMBRO 2023'!O15</f>
        <v>0</v>
      </c>
      <c r="T73" s="69">
        <f>'SETEMBRO 2023'!P15</f>
        <v>0</v>
      </c>
    </row>
    <row r="74" spans="1:20" ht="15.75" customHeight="1" x14ac:dyDescent="0.15">
      <c r="A74" s="65">
        <v>44634</v>
      </c>
      <c r="B74" s="66" t="e">
        <f t="shared" si="0"/>
        <v>#VALUE!</v>
      </c>
      <c r="C74" s="67">
        <f t="shared" si="1"/>
        <v>2022</v>
      </c>
      <c r="D74" s="67">
        <f t="shared" si="2"/>
        <v>3</v>
      </c>
      <c r="E74" s="67">
        <f t="shared" si="3"/>
        <v>14</v>
      </c>
      <c r="F74" s="17" t="s">
        <v>62</v>
      </c>
      <c r="G74" s="35">
        <f>'SETEMBRO 2023'!C16</f>
        <v>110</v>
      </c>
      <c r="H74" s="34">
        <f>'SETEMBRO 2023'!D16</f>
        <v>289.47368421052636</v>
      </c>
      <c r="I74" s="34">
        <f>'SETEMBRO 2023'!E16</f>
        <v>0</v>
      </c>
      <c r="J74" s="35">
        <f>'SETEMBRO 2023'!F16</f>
        <v>547.1052631578948</v>
      </c>
      <c r="K74" s="35">
        <f>'SETEMBRO 2023'!G16</f>
        <v>0</v>
      </c>
      <c r="L74" s="35">
        <f>'SETEMBRO 2023'!H16</f>
        <v>210</v>
      </c>
      <c r="M74" s="35">
        <f>'SETEMBRO 2023'!I16</f>
        <v>0</v>
      </c>
      <c r="N74" s="69">
        <f>'SETEMBRO 2023'!J16</f>
        <v>4.9736842105263159</v>
      </c>
      <c r="O74" s="69">
        <f>'SETEMBRO 2023'!K16</f>
        <v>0</v>
      </c>
      <c r="P74" s="49">
        <f>'SETEMBRO 2023'!L16</f>
        <v>8.9999999999999993E-3</v>
      </c>
      <c r="Q74" s="68">
        <f>'SETEMBRO 2023'!M16</f>
        <v>0</v>
      </c>
      <c r="R74" s="35">
        <f>'SETEMBRO 2023'!N16</f>
        <v>0.38</v>
      </c>
      <c r="S74" s="35">
        <f>'SETEMBRO 2023'!O16</f>
        <v>0</v>
      </c>
      <c r="T74" s="69">
        <f>'SETEMBRO 2023'!P16</f>
        <v>0</v>
      </c>
    </row>
    <row r="75" spans="1:20" ht="15.75" customHeight="1" x14ac:dyDescent="0.15">
      <c r="A75" s="65">
        <v>44635</v>
      </c>
      <c r="B75" s="66" t="e">
        <f t="shared" si="0"/>
        <v>#VALUE!</v>
      </c>
      <c r="C75" s="67">
        <f t="shared" si="1"/>
        <v>2022</v>
      </c>
      <c r="D75" s="67">
        <f t="shared" si="2"/>
        <v>3</v>
      </c>
      <c r="E75" s="67">
        <f t="shared" si="3"/>
        <v>15</v>
      </c>
      <c r="F75" s="17" t="s">
        <v>63</v>
      </c>
      <c r="G75" s="35">
        <f>'SETEMBRO 2023'!C17</f>
        <v>110</v>
      </c>
      <c r="H75" s="34">
        <f>'SETEMBRO 2023'!D17</f>
        <v>289.47368421052636</v>
      </c>
      <c r="I75" s="34">
        <f>'SETEMBRO 2023'!E17</f>
        <v>0</v>
      </c>
      <c r="J75" s="35">
        <f>'SETEMBRO 2023'!F17</f>
        <v>547.1052631578948</v>
      </c>
      <c r="K75" s="35">
        <f>'SETEMBRO 2023'!G17</f>
        <v>0</v>
      </c>
      <c r="L75" s="35">
        <f>'SETEMBRO 2023'!H17</f>
        <v>210</v>
      </c>
      <c r="M75" s="35">
        <f>'SETEMBRO 2023'!I17</f>
        <v>0</v>
      </c>
      <c r="N75" s="69">
        <f>'SETEMBRO 2023'!J17</f>
        <v>4.9736842105263159</v>
      </c>
      <c r="O75" s="69">
        <f>'SETEMBRO 2023'!K17</f>
        <v>0</v>
      </c>
      <c r="P75" s="49">
        <f>'SETEMBRO 2023'!L17</f>
        <v>8.9999999999999993E-3</v>
      </c>
      <c r="Q75" s="68">
        <f>'SETEMBRO 2023'!M17</f>
        <v>0</v>
      </c>
      <c r="R75" s="35">
        <f>'SETEMBRO 2023'!N17</f>
        <v>0.38</v>
      </c>
      <c r="S75" s="35">
        <f>'SETEMBRO 2023'!O17</f>
        <v>0</v>
      </c>
      <c r="T75" s="69">
        <f>'SETEMBRO 2023'!P17</f>
        <v>0</v>
      </c>
    </row>
    <row r="76" spans="1:20" ht="15.75" customHeight="1" x14ac:dyDescent="0.15">
      <c r="A76" s="65">
        <v>44636</v>
      </c>
      <c r="B76" s="66" t="e">
        <f t="shared" si="0"/>
        <v>#VALUE!</v>
      </c>
      <c r="C76" s="67">
        <f t="shared" si="1"/>
        <v>2022</v>
      </c>
      <c r="D76" s="67">
        <f t="shared" si="2"/>
        <v>3</v>
      </c>
      <c r="E76" s="67">
        <f t="shared" si="3"/>
        <v>16</v>
      </c>
      <c r="F76" s="17" t="s">
        <v>64</v>
      </c>
      <c r="G76" s="35">
        <f>'SETEMBRO 2023'!C18</f>
        <v>110</v>
      </c>
      <c r="H76" s="34">
        <f>'SETEMBRO 2023'!D18</f>
        <v>289.47368421052636</v>
      </c>
      <c r="I76" s="34">
        <f>'SETEMBRO 2023'!E18</f>
        <v>0</v>
      </c>
      <c r="J76" s="35">
        <f>'SETEMBRO 2023'!F18</f>
        <v>547.1052631578948</v>
      </c>
      <c r="K76" s="35">
        <f>'SETEMBRO 2023'!G18</f>
        <v>0</v>
      </c>
      <c r="L76" s="35">
        <f>'SETEMBRO 2023'!H18</f>
        <v>210</v>
      </c>
      <c r="M76" s="35">
        <f>'SETEMBRO 2023'!I18</f>
        <v>0</v>
      </c>
      <c r="N76" s="69">
        <f>'SETEMBRO 2023'!J18</f>
        <v>4.9736842105263159</v>
      </c>
      <c r="O76" s="69">
        <f>'SETEMBRO 2023'!K18</f>
        <v>0</v>
      </c>
      <c r="P76" s="49">
        <f>'SETEMBRO 2023'!L18</f>
        <v>8.9999999999999993E-3</v>
      </c>
      <c r="Q76" s="68">
        <f>'SETEMBRO 2023'!M18</f>
        <v>0</v>
      </c>
      <c r="R76" s="35">
        <f>'SETEMBRO 2023'!N18</f>
        <v>0.38</v>
      </c>
      <c r="S76" s="35">
        <f>'SETEMBRO 2023'!O18</f>
        <v>0</v>
      </c>
      <c r="T76" s="69">
        <f>'SETEMBRO 2023'!P18</f>
        <v>0</v>
      </c>
    </row>
    <row r="77" spans="1:20" ht="15.75" customHeight="1" x14ac:dyDescent="0.15">
      <c r="A77" s="65">
        <v>44637</v>
      </c>
      <c r="B77" s="66" t="e">
        <f t="shared" si="0"/>
        <v>#VALUE!</v>
      </c>
      <c r="C77" s="67">
        <f t="shared" si="1"/>
        <v>2022</v>
      </c>
      <c r="D77" s="67">
        <f t="shared" si="2"/>
        <v>3</v>
      </c>
      <c r="E77" s="67">
        <f t="shared" si="3"/>
        <v>17</v>
      </c>
      <c r="F77" s="17" t="s">
        <v>65</v>
      </c>
      <c r="G77" s="35">
        <f>'SETEMBRO 2023'!C19</f>
        <v>110</v>
      </c>
      <c r="H77" s="34">
        <f>'SETEMBRO 2023'!D19</f>
        <v>289.47368421052636</v>
      </c>
      <c r="I77" s="34">
        <f>'SETEMBRO 2023'!E19</f>
        <v>0</v>
      </c>
      <c r="J77" s="35">
        <f>'SETEMBRO 2023'!F19</f>
        <v>547.1052631578948</v>
      </c>
      <c r="K77" s="35">
        <f>'SETEMBRO 2023'!G19</f>
        <v>0</v>
      </c>
      <c r="L77" s="35">
        <f>'SETEMBRO 2023'!H19</f>
        <v>210</v>
      </c>
      <c r="M77" s="35">
        <f>'SETEMBRO 2023'!I19</f>
        <v>0</v>
      </c>
      <c r="N77" s="69">
        <f>'SETEMBRO 2023'!J19</f>
        <v>4.9736842105263159</v>
      </c>
      <c r="O77" s="69">
        <f>'SETEMBRO 2023'!K19</f>
        <v>0</v>
      </c>
      <c r="P77" s="49">
        <f>'SETEMBRO 2023'!L19</f>
        <v>8.9999999999999993E-3</v>
      </c>
      <c r="Q77" s="68">
        <f>'SETEMBRO 2023'!M19</f>
        <v>0</v>
      </c>
      <c r="R77" s="35">
        <f>'SETEMBRO 2023'!N19</f>
        <v>0.38</v>
      </c>
      <c r="S77" s="35">
        <f>'SETEMBRO 2023'!O19</f>
        <v>0</v>
      </c>
      <c r="T77" s="69">
        <f>'SETEMBRO 2023'!P19</f>
        <v>0</v>
      </c>
    </row>
    <row r="78" spans="1:20" ht="15.75" customHeight="1" x14ac:dyDescent="0.15">
      <c r="A78" s="65">
        <v>44638</v>
      </c>
      <c r="B78" s="66" t="e">
        <f t="shared" si="0"/>
        <v>#VALUE!</v>
      </c>
      <c r="C78" s="67">
        <f t="shared" si="1"/>
        <v>2022</v>
      </c>
      <c r="D78" s="67">
        <f t="shared" si="2"/>
        <v>3</v>
      </c>
      <c r="E78" s="67">
        <f t="shared" si="3"/>
        <v>18</v>
      </c>
      <c r="F78" s="17" t="s">
        <v>66</v>
      </c>
      <c r="G78" s="35">
        <f>'SETEMBRO 2023'!C20</f>
        <v>110</v>
      </c>
      <c r="H78" s="34">
        <f>'SETEMBRO 2023'!D20</f>
        <v>289.47368421052636</v>
      </c>
      <c r="I78" s="34">
        <f>'SETEMBRO 2023'!E20</f>
        <v>0</v>
      </c>
      <c r="J78" s="35">
        <f>'SETEMBRO 2023'!F20</f>
        <v>547.1052631578948</v>
      </c>
      <c r="K78" s="35">
        <f>'SETEMBRO 2023'!G20</f>
        <v>0</v>
      </c>
      <c r="L78" s="35">
        <f>'SETEMBRO 2023'!H20</f>
        <v>210</v>
      </c>
      <c r="M78" s="35">
        <f>'SETEMBRO 2023'!I20</f>
        <v>0</v>
      </c>
      <c r="N78" s="69">
        <f>'SETEMBRO 2023'!J20</f>
        <v>4.9736842105263159</v>
      </c>
      <c r="O78" s="69">
        <f>'SETEMBRO 2023'!K20</f>
        <v>0</v>
      </c>
      <c r="P78" s="49">
        <f>'SETEMBRO 2023'!L20</f>
        <v>8.9999999999999993E-3</v>
      </c>
      <c r="Q78" s="68">
        <f>'SETEMBRO 2023'!M20</f>
        <v>0</v>
      </c>
      <c r="R78" s="35">
        <f>'SETEMBRO 2023'!N20</f>
        <v>0.38</v>
      </c>
      <c r="S78" s="35">
        <f>'SETEMBRO 2023'!O20</f>
        <v>0</v>
      </c>
      <c r="T78" s="69">
        <f>'SETEMBRO 2023'!P20</f>
        <v>0</v>
      </c>
    </row>
    <row r="79" spans="1:20" ht="15.75" customHeight="1" x14ac:dyDescent="0.15">
      <c r="A79" s="65">
        <v>44639</v>
      </c>
      <c r="B79" s="66" t="e">
        <f t="shared" si="0"/>
        <v>#VALUE!</v>
      </c>
      <c r="C79" s="67">
        <f t="shared" si="1"/>
        <v>2022</v>
      </c>
      <c r="D79" s="67">
        <f t="shared" si="2"/>
        <v>3</v>
      </c>
      <c r="E79" s="67">
        <f t="shared" si="3"/>
        <v>19</v>
      </c>
      <c r="F79" s="17" t="s">
        <v>60</v>
      </c>
      <c r="G79" s="35">
        <f>'SETEMBRO 2023'!C21</f>
        <v>110</v>
      </c>
      <c r="H79" s="34">
        <f>'SETEMBRO 2023'!D21</f>
        <v>289.47368421052636</v>
      </c>
      <c r="I79" s="34">
        <f>'SETEMBRO 2023'!E21</f>
        <v>0</v>
      </c>
      <c r="J79" s="35">
        <f>'SETEMBRO 2023'!F21</f>
        <v>547.1052631578948</v>
      </c>
      <c r="K79" s="35">
        <f>'SETEMBRO 2023'!G21</f>
        <v>0</v>
      </c>
      <c r="L79" s="35">
        <f>'SETEMBRO 2023'!H21</f>
        <v>210</v>
      </c>
      <c r="M79" s="35">
        <f>'SETEMBRO 2023'!I21</f>
        <v>0</v>
      </c>
      <c r="N79" s="69">
        <f>'SETEMBRO 2023'!J21</f>
        <v>4.9736842105263159</v>
      </c>
      <c r="O79" s="69">
        <f>'SETEMBRO 2023'!K21</f>
        <v>0</v>
      </c>
      <c r="P79" s="49">
        <f>'SETEMBRO 2023'!L21</f>
        <v>8.9999999999999993E-3</v>
      </c>
      <c r="Q79" s="68">
        <f>'SETEMBRO 2023'!M21</f>
        <v>0</v>
      </c>
      <c r="R79" s="35">
        <f>'SETEMBRO 2023'!N21</f>
        <v>0.38</v>
      </c>
      <c r="S79" s="35">
        <f>'SETEMBRO 2023'!O21</f>
        <v>0</v>
      </c>
      <c r="T79" s="69">
        <f>'SETEMBRO 2023'!P21</f>
        <v>0</v>
      </c>
    </row>
    <row r="80" spans="1:20" ht="15.75" customHeight="1" x14ac:dyDescent="0.15">
      <c r="A80" s="65">
        <v>44640</v>
      </c>
      <c r="B80" s="66" t="e">
        <f t="shared" si="0"/>
        <v>#VALUE!</v>
      </c>
      <c r="C80" s="67">
        <f t="shared" si="1"/>
        <v>2022</v>
      </c>
      <c r="D80" s="67">
        <f t="shared" si="2"/>
        <v>3</v>
      </c>
      <c r="E80" s="67">
        <f t="shared" si="3"/>
        <v>20</v>
      </c>
      <c r="F80" s="17" t="s">
        <v>61</v>
      </c>
      <c r="G80" s="35">
        <f>'SETEMBRO 2023'!C22</f>
        <v>110</v>
      </c>
      <c r="H80" s="34">
        <f>'SETEMBRO 2023'!D22</f>
        <v>289.47368421052636</v>
      </c>
      <c r="I80" s="34">
        <f>'SETEMBRO 2023'!E22</f>
        <v>0</v>
      </c>
      <c r="J80" s="35">
        <f>'SETEMBRO 2023'!F22</f>
        <v>547.1052631578948</v>
      </c>
      <c r="K80" s="35">
        <f>'SETEMBRO 2023'!G22</f>
        <v>0</v>
      </c>
      <c r="L80" s="35">
        <f>'SETEMBRO 2023'!H22</f>
        <v>210</v>
      </c>
      <c r="M80" s="35">
        <f>'SETEMBRO 2023'!I22</f>
        <v>0</v>
      </c>
      <c r="N80" s="69">
        <f>'SETEMBRO 2023'!J22</f>
        <v>4.9736842105263159</v>
      </c>
      <c r="O80" s="69">
        <f>'SETEMBRO 2023'!K22</f>
        <v>0</v>
      </c>
      <c r="P80" s="49">
        <f>'SETEMBRO 2023'!L22</f>
        <v>8.9999999999999993E-3</v>
      </c>
      <c r="Q80" s="68">
        <f>'SETEMBRO 2023'!M22</f>
        <v>0</v>
      </c>
      <c r="R80" s="35">
        <f>'SETEMBRO 2023'!N22</f>
        <v>0.38</v>
      </c>
      <c r="S80" s="35">
        <f>'SETEMBRO 2023'!O22</f>
        <v>0</v>
      </c>
      <c r="T80" s="69">
        <f>'SETEMBRO 2023'!P22</f>
        <v>0</v>
      </c>
    </row>
    <row r="81" spans="1:20" ht="15.75" customHeight="1" x14ac:dyDescent="0.15">
      <c r="A81" s="65">
        <v>44641</v>
      </c>
      <c r="B81" s="66" t="e">
        <f t="shared" si="0"/>
        <v>#VALUE!</v>
      </c>
      <c r="C81" s="67">
        <f t="shared" si="1"/>
        <v>2022</v>
      </c>
      <c r="D81" s="67">
        <f t="shared" si="2"/>
        <v>3</v>
      </c>
      <c r="E81" s="67">
        <f t="shared" si="3"/>
        <v>21</v>
      </c>
      <c r="F81" s="17" t="s">
        <v>62</v>
      </c>
      <c r="G81" s="35">
        <f>'SETEMBRO 2023'!C23</f>
        <v>110</v>
      </c>
      <c r="H81" s="34">
        <f>'SETEMBRO 2023'!D23</f>
        <v>289.47368421052636</v>
      </c>
      <c r="I81" s="34">
        <f>'SETEMBRO 2023'!E23</f>
        <v>0</v>
      </c>
      <c r="J81" s="35">
        <f>'SETEMBRO 2023'!F23</f>
        <v>547.1052631578948</v>
      </c>
      <c r="K81" s="35">
        <f>'SETEMBRO 2023'!G23</f>
        <v>0</v>
      </c>
      <c r="L81" s="35">
        <f>'SETEMBRO 2023'!H23</f>
        <v>210</v>
      </c>
      <c r="M81" s="35">
        <f>'SETEMBRO 2023'!I23</f>
        <v>0</v>
      </c>
      <c r="N81" s="69">
        <f>'SETEMBRO 2023'!J23</f>
        <v>4.9736842105263159</v>
      </c>
      <c r="O81" s="69">
        <f>'SETEMBRO 2023'!K23</f>
        <v>0</v>
      </c>
      <c r="P81" s="49">
        <f>'SETEMBRO 2023'!L23</f>
        <v>8.9999999999999993E-3</v>
      </c>
      <c r="Q81" s="68">
        <f>'SETEMBRO 2023'!M23</f>
        <v>0</v>
      </c>
      <c r="R81" s="35">
        <f>'SETEMBRO 2023'!N23</f>
        <v>0.38</v>
      </c>
      <c r="S81" s="35">
        <f>'SETEMBRO 2023'!O23</f>
        <v>0</v>
      </c>
      <c r="T81" s="69">
        <f>'SETEMBRO 2023'!P23</f>
        <v>0</v>
      </c>
    </row>
    <row r="82" spans="1:20" ht="15.75" customHeight="1" x14ac:dyDescent="0.15">
      <c r="A82" s="65">
        <v>44642</v>
      </c>
      <c r="B82" s="66" t="e">
        <f t="shared" si="0"/>
        <v>#VALUE!</v>
      </c>
      <c r="C82" s="67">
        <f t="shared" si="1"/>
        <v>2022</v>
      </c>
      <c r="D82" s="67">
        <f t="shared" si="2"/>
        <v>3</v>
      </c>
      <c r="E82" s="67">
        <f t="shared" si="3"/>
        <v>22</v>
      </c>
      <c r="F82" s="17" t="s">
        <v>63</v>
      </c>
      <c r="G82" s="35">
        <f>'SETEMBRO 2023'!C24</f>
        <v>110</v>
      </c>
      <c r="H82" s="34">
        <f>'SETEMBRO 2023'!D24</f>
        <v>289.47368421052636</v>
      </c>
      <c r="I82" s="34">
        <f>'SETEMBRO 2023'!E24</f>
        <v>0</v>
      </c>
      <c r="J82" s="35">
        <f>'SETEMBRO 2023'!F24</f>
        <v>547.1052631578948</v>
      </c>
      <c r="K82" s="35">
        <f>'SETEMBRO 2023'!G24</f>
        <v>0</v>
      </c>
      <c r="L82" s="35">
        <f>'SETEMBRO 2023'!H24</f>
        <v>210</v>
      </c>
      <c r="M82" s="35">
        <f>'SETEMBRO 2023'!I24</f>
        <v>0</v>
      </c>
      <c r="N82" s="69">
        <f>'SETEMBRO 2023'!J24</f>
        <v>4.9736842105263159</v>
      </c>
      <c r="O82" s="69">
        <f>'SETEMBRO 2023'!K24</f>
        <v>0</v>
      </c>
      <c r="P82" s="49">
        <f>'SETEMBRO 2023'!L24</f>
        <v>8.9999999999999993E-3</v>
      </c>
      <c r="Q82" s="68">
        <f>'SETEMBRO 2023'!M24</f>
        <v>0</v>
      </c>
      <c r="R82" s="35">
        <f>'SETEMBRO 2023'!N24</f>
        <v>0.38</v>
      </c>
      <c r="S82" s="35">
        <f>'SETEMBRO 2023'!O24</f>
        <v>0</v>
      </c>
      <c r="T82" s="69">
        <f>'SETEMBRO 2023'!P24</f>
        <v>0</v>
      </c>
    </row>
    <row r="83" spans="1:20" ht="15.75" customHeight="1" x14ac:dyDescent="0.15">
      <c r="A83" s="65">
        <v>44643</v>
      </c>
      <c r="B83" s="66" t="e">
        <f t="shared" si="0"/>
        <v>#VALUE!</v>
      </c>
      <c r="C83" s="67">
        <f t="shared" si="1"/>
        <v>2022</v>
      </c>
      <c r="D83" s="67">
        <f t="shared" si="2"/>
        <v>3</v>
      </c>
      <c r="E83" s="67">
        <f t="shared" si="3"/>
        <v>23</v>
      </c>
      <c r="F83" s="17" t="s">
        <v>64</v>
      </c>
      <c r="G83" s="35">
        <f>'SETEMBRO 2023'!C25</f>
        <v>110</v>
      </c>
      <c r="H83" s="34">
        <f>'SETEMBRO 2023'!D25</f>
        <v>289.47368421052636</v>
      </c>
      <c r="I83" s="34">
        <f>'SETEMBRO 2023'!E25</f>
        <v>0</v>
      </c>
      <c r="J83" s="35">
        <f>'SETEMBRO 2023'!F25</f>
        <v>547.1052631578948</v>
      </c>
      <c r="K83" s="35">
        <f>'SETEMBRO 2023'!G25</f>
        <v>0</v>
      </c>
      <c r="L83" s="35">
        <f>'SETEMBRO 2023'!H25</f>
        <v>210</v>
      </c>
      <c r="M83" s="35">
        <f>'SETEMBRO 2023'!I25</f>
        <v>0</v>
      </c>
      <c r="N83" s="69">
        <f>'SETEMBRO 2023'!J25</f>
        <v>4.9736842105263159</v>
      </c>
      <c r="O83" s="69">
        <f>'SETEMBRO 2023'!K25</f>
        <v>0</v>
      </c>
      <c r="P83" s="49">
        <f>'SETEMBRO 2023'!L25</f>
        <v>8.9999999999999993E-3</v>
      </c>
      <c r="Q83" s="68">
        <f>'SETEMBRO 2023'!M25</f>
        <v>0</v>
      </c>
      <c r="R83" s="35">
        <f>'SETEMBRO 2023'!N25</f>
        <v>0.38</v>
      </c>
      <c r="S83" s="35">
        <f>'SETEMBRO 2023'!O25</f>
        <v>0</v>
      </c>
      <c r="T83" s="69">
        <f>'SETEMBRO 2023'!P25</f>
        <v>0</v>
      </c>
    </row>
    <row r="84" spans="1:20" ht="15.75" customHeight="1" x14ac:dyDescent="0.15">
      <c r="A84" s="65">
        <v>44644</v>
      </c>
      <c r="B84" s="66" t="e">
        <f t="shared" si="0"/>
        <v>#VALUE!</v>
      </c>
      <c r="C84" s="67">
        <f t="shared" si="1"/>
        <v>2022</v>
      </c>
      <c r="D84" s="67">
        <f t="shared" si="2"/>
        <v>3</v>
      </c>
      <c r="E84" s="67">
        <f t="shared" si="3"/>
        <v>24</v>
      </c>
      <c r="F84" s="17" t="s">
        <v>65</v>
      </c>
      <c r="G84" s="35">
        <f>'SETEMBRO 2023'!C26</f>
        <v>110</v>
      </c>
      <c r="H84" s="34">
        <f>'SETEMBRO 2023'!D26</f>
        <v>289.47368421052636</v>
      </c>
      <c r="I84" s="34">
        <f>'SETEMBRO 2023'!E26</f>
        <v>0</v>
      </c>
      <c r="J84" s="35">
        <f>'SETEMBRO 2023'!F26</f>
        <v>547.1052631578948</v>
      </c>
      <c r="K84" s="35">
        <f>'SETEMBRO 2023'!G26</f>
        <v>0</v>
      </c>
      <c r="L84" s="35">
        <f>'SETEMBRO 2023'!H26</f>
        <v>210</v>
      </c>
      <c r="M84" s="35">
        <f>'SETEMBRO 2023'!I26</f>
        <v>0</v>
      </c>
      <c r="N84" s="69">
        <f>'SETEMBRO 2023'!J26</f>
        <v>4.9736842105263159</v>
      </c>
      <c r="O84" s="69">
        <f>'SETEMBRO 2023'!K26</f>
        <v>0</v>
      </c>
      <c r="P84" s="49">
        <f>'SETEMBRO 2023'!L26</f>
        <v>8.9999999999999993E-3</v>
      </c>
      <c r="Q84" s="68">
        <f>'SETEMBRO 2023'!M26</f>
        <v>0</v>
      </c>
      <c r="R84" s="35">
        <f>'SETEMBRO 2023'!N26</f>
        <v>0.38</v>
      </c>
      <c r="S84" s="35">
        <f>'SETEMBRO 2023'!O26</f>
        <v>0</v>
      </c>
      <c r="T84" s="69">
        <f>'SETEMBRO 2023'!P26</f>
        <v>0</v>
      </c>
    </row>
    <row r="85" spans="1:20" ht="15.75" customHeight="1" x14ac:dyDescent="0.15">
      <c r="A85" s="65">
        <v>44645</v>
      </c>
      <c r="B85" s="66" t="e">
        <f t="shared" si="0"/>
        <v>#VALUE!</v>
      </c>
      <c r="C85" s="67">
        <f t="shared" si="1"/>
        <v>2022</v>
      </c>
      <c r="D85" s="67">
        <f t="shared" si="2"/>
        <v>3</v>
      </c>
      <c r="E85" s="67">
        <f t="shared" si="3"/>
        <v>25</v>
      </c>
      <c r="F85" s="17" t="s">
        <v>66</v>
      </c>
      <c r="G85" s="35">
        <f>'SETEMBRO 2023'!C27</f>
        <v>110</v>
      </c>
      <c r="H85" s="34">
        <f>'SETEMBRO 2023'!D27</f>
        <v>289.47368421052636</v>
      </c>
      <c r="I85" s="34">
        <f>'SETEMBRO 2023'!E27</f>
        <v>0</v>
      </c>
      <c r="J85" s="35">
        <f>'SETEMBRO 2023'!F27</f>
        <v>547.1052631578948</v>
      </c>
      <c r="K85" s="35">
        <f>'SETEMBRO 2023'!G27</f>
        <v>0</v>
      </c>
      <c r="L85" s="35">
        <f>'SETEMBRO 2023'!H27</f>
        <v>210</v>
      </c>
      <c r="M85" s="35">
        <f>'SETEMBRO 2023'!I27</f>
        <v>0</v>
      </c>
      <c r="N85" s="69">
        <f>'SETEMBRO 2023'!J27</f>
        <v>4.9736842105263159</v>
      </c>
      <c r="O85" s="69">
        <f>'SETEMBRO 2023'!K27</f>
        <v>0</v>
      </c>
      <c r="P85" s="49">
        <f>'SETEMBRO 2023'!L27</f>
        <v>8.9999999999999993E-3</v>
      </c>
      <c r="Q85" s="68">
        <f>'SETEMBRO 2023'!M27</f>
        <v>0</v>
      </c>
      <c r="R85" s="35">
        <f>'SETEMBRO 2023'!N27</f>
        <v>0.38</v>
      </c>
      <c r="S85" s="35">
        <f>'SETEMBRO 2023'!O27</f>
        <v>0</v>
      </c>
      <c r="T85" s="69">
        <f>'SETEMBRO 2023'!P27</f>
        <v>0</v>
      </c>
    </row>
    <row r="86" spans="1:20" ht="15.75" customHeight="1" x14ac:dyDescent="0.15">
      <c r="A86" s="65">
        <v>44646</v>
      </c>
      <c r="B86" s="66" t="e">
        <f t="shared" si="0"/>
        <v>#VALUE!</v>
      </c>
      <c r="C86" s="67">
        <f t="shared" si="1"/>
        <v>2022</v>
      </c>
      <c r="D86" s="67">
        <f t="shared" si="2"/>
        <v>3</v>
      </c>
      <c r="E86" s="67">
        <f t="shared" si="3"/>
        <v>26</v>
      </c>
      <c r="F86" s="17" t="s">
        <v>60</v>
      </c>
      <c r="G86" s="35">
        <f>'SETEMBRO 2023'!C28</f>
        <v>110</v>
      </c>
      <c r="H86" s="34">
        <f>'SETEMBRO 2023'!D28</f>
        <v>289.47368421052636</v>
      </c>
      <c r="I86" s="34">
        <f>'SETEMBRO 2023'!E28</f>
        <v>0</v>
      </c>
      <c r="J86" s="35">
        <f>'SETEMBRO 2023'!F28</f>
        <v>547.1052631578948</v>
      </c>
      <c r="K86" s="35">
        <f>'SETEMBRO 2023'!G28</f>
        <v>0</v>
      </c>
      <c r="L86" s="35">
        <f>'SETEMBRO 2023'!H28</f>
        <v>210</v>
      </c>
      <c r="M86" s="35">
        <f>'SETEMBRO 2023'!I28</f>
        <v>0</v>
      </c>
      <c r="N86" s="69">
        <f>'SETEMBRO 2023'!J28</f>
        <v>4.9736842105263159</v>
      </c>
      <c r="O86" s="69">
        <f>'SETEMBRO 2023'!K28</f>
        <v>0</v>
      </c>
      <c r="P86" s="49">
        <f>'SETEMBRO 2023'!L28</f>
        <v>8.9999999999999993E-3</v>
      </c>
      <c r="Q86" s="68">
        <f>'SETEMBRO 2023'!M28</f>
        <v>0</v>
      </c>
      <c r="R86" s="35">
        <f>'SETEMBRO 2023'!N28</f>
        <v>0.38</v>
      </c>
      <c r="S86" s="35">
        <f>'SETEMBRO 2023'!O28</f>
        <v>0</v>
      </c>
      <c r="T86" s="69">
        <f>'SETEMBRO 2023'!P28</f>
        <v>0</v>
      </c>
    </row>
    <row r="87" spans="1:20" ht="15.75" customHeight="1" x14ac:dyDescent="0.15">
      <c r="A87" s="65">
        <v>44647</v>
      </c>
      <c r="B87" s="66" t="e">
        <f t="shared" si="0"/>
        <v>#VALUE!</v>
      </c>
      <c r="C87" s="67">
        <f t="shared" si="1"/>
        <v>2022</v>
      </c>
      <c r="D87" s="67">
        <f t="shared" si="2"/>
        <v>3</v>
      </c>
      <c r="E87" s="67">
        <f t="shared" si="3"/>
        <v>27</v>
      </c>
      <c r="F87" s="17" t="s">
        <v>61</v>
      </c>
      <c r="G87" s="35">
        <f>'SETEMBRO 2023'!C29</f>
        <v>110</v>
      </c>
      <c r="H87" s="34">
        <f>'SETEMBRO 2023'!D29</f>
        <v>289.47368421052636</v>
      </c>
      <c r="I87" s="34" t="e">
        <f>#REF!</f>
        <v>#REF!</v>
      </c>
      <c r="J87" s="35">
        <f>'SETEMBRO 2023'!F29</f>
        <v>547.1052631578948</v>
      </c>
      <c r="K87" s="35">
        <f>'SETEMBRO 2023'!G29</f>
        <v>0</v>
      </c>
      <c r="L87" s="35">
        <f>'SETEMBRO 2023'!H29</f>
        <v>210</v>
      </c>
      <c r="M87" s="35">
        <f>'SETEMBRO 2023'!I29</f>
        <v>0</v>
      </c>
      <c r="N87" s="69">
        <f>'SETEMBRO 2023'!J29</f>
        <v>4.9736842105263159</v>
      </c>
      <c r="O87" s="69">
        <f>'SETEMBRO 2023'!K29</f>
        <v>0</v>
      </c>
      <c r="P87" s="49">
        <f>'SETEMBRO 2023'!L29</f>
        <v>8.9999999999999993E-3</v>
      </c>
      <c r="Q87" s="68">
        <f>'SETEMBRO 2023'!M29</f>
        <v>0</v>
      </c>
      <c r="R87" s="35">
        <f>'SETEMBRO 2023'!N29</f>
        <v>0.38</v>
      </c>
      <c r="S87" s="35" t="e">
        <f>#REF!</f>
        <v>#REF!</v>
      </c>
      <c r="T87" s="69">
        <f>'SETEMBRO 2023'!P29</f>
        <v>0</v>
      </c>
    </row>
    <row r="88" spans="1:20" ht="15.75" customHeight="1" x14ac:dyDescent="0.15">
      <c r="A88" s="65">
        <v>44648</v>
      </c>
      <c r="B88" s="66" t="e">
        <f t="shared" si="0"/>
        <v>#VALUE!</v>
      </c>
      <c r="C88" s="67">
        <f t="shared" si="1"/>
        <v>2022</v>
      </c>
      <c r="D88" s="67">
        <f t="shared" si="2"/>
        <v>3</v>
      </c>
      <c r="E88" s="67">
        <f t="shared" si="3"/>
        <v>28</v>
      </c>
      <c r="F88" s="17" t="s">
        <v>62</v>
      </c>
      <c r="G88" s="35">
        <f>'SETEMBRO 2023'!C30</f>
        <v>110</v>
      </c>
      <c r="H88" s="34">
        <f>'SETEMBRO 2023'!D30</f>
        <v>289.47368421052636</v>
      </c>
      <c r="I88" s="34">
        <f>'SETEMBRO 2023'!E29</f>
        <v>0</v>
      </c>
      <c r="J88" s="35">
        <f>'SETEMBRO 2023'!F30</f>
        <v>547.1052631578948</v>
      </c>
      <c r="K88" s="35">
        <f>'SETEMBRO 2023'!G30</f>
        <v>0</v>
      </c>
      <c r="L88" s="35">
        <f>'SETEMBRO 2023'!H30</f>
        <v>210</v>
      </c>
      <c r="M88" s="35">
        <f>'SETEMBRO 2023'!I30</f>
        <v>0</v>
      </c>
      <c r="N88" s="69">
        <f>'SETEMBRO 2023'!J30</f>
        <v>4.9736842105263159</v>
      </c>
      <c r="O88" s="69">
        <f>'SETEMBRO 2023'!K30</f>
        <v>0</v>
      </c>
      <c r="P88" s="49">
        <f>'SETEMBRO 2023'!L30</f>
        <v>8.9999999999999993E-3</v>
      </c>
      <c r="Q88" s="68">
        <f>'SETEMBRO 2023'!M30</f>
        <v>0</v>
      </c>
      <c r="R88" s="35">
        <f>'SETEMBRO 2023'!N30</f>
        <v>0.38</v>
      </c>
      <c r="S88" s="35">
        <f>'SETEMBRO 2023'!O29</f>
        <v>0</v>
      </c>
      <c r="T88" s="69">
        <f>'SETEMBRO 2023'!P30</f>
        <v>0</v>
      </c>
    </row>
    <row r="89" spans="1:20" ht="15.75" customHeight="1" x14ac:dyDescent="0.15">
      <c r="A89" s="65">
        <v>44649</v>
      </c>
      <c r="B89" s="66" t="e">
        <f t="shared" si="0"/>
        <v>#VALUE!</v>
      </c>
      <c r="C89" s="67">
        <f t="shared" si="1"/>
        <v>2022</v>
      </c>
      <c r="D89" s="67">
        <f t="shared" si="2"/>
        <v>3</v>
      </c>
      <c r="E89" s="67">
        <f t="shared" si="3"/>
        <v>29</v>
      </c>
      <c r="F89" s="17" t="s">
        <v>63</v>
      </c>
      <c r="G89" s="35">
        <f>'SETEMBRO 2023'!C31</f>
        <v>110</v>
      </c>
      <c r="H89" s="34">
        <f>'SETEMBRO 2023'!D31</f>
        <v>289.47368421052636</v>
      </c>
      <c r="I89" s="34">
        <f>'SETEMBRO 2023'!E31</f>
        <v>0</v>
      </c>
      <c r="J89" s="35">
        <f>'SETEMBRO 2023'!F31</f>
        <v>547.1052631578948</v>
      </c>
      <c r="K89" s="35">
        <f>'SETEMBRO 2023'!G31</f>
        <v>0</v>
      </c>
      <c r="L89" s="35">
        <f>'SETEMBRO 2023'!H31</f>
        <v>210</v>
      </c>
      <c r="M89" s="35">
        <f>'SETEMBRO 2023'!I31</f>
        <v>0</v>
      </c>
      <c r="N89" s="69">
        <f>'SETEMBRO 2023'!J31</f>
        <v>4.9736842105263159</v>
      </c>
      <c r="O89" s="69">
        <f>'SETEMBRO 2023'!K31</f>
        <v>0</v>
      </c>
      <c r="P89" s="49">
        <f>'SETEMBRO 2023'!L31</f>
        <v>8.9999999999999993E-3</v>
      </c>
      <c r="Q89" s="68">
        <f>'SETEMBRO 2023'!M31</f>
        <v>0</v>
      </c>
      <c r="R89" s="35">
        <f>'SETEMBRO 2023'!N31</f>
        <v>0.38</v>
      </c>
      <c r="S89" s="35">
        <f>'SETEMBRO 2023'!O31</f>
        <v>0</v>
      </c>
      <c r="T89" s="69">
        <f>'SETEMBRO 2023'!P31</f>
        <v>0</v>
      </c>
    </row>
    <row r="90" spans="1:20" ht="15.75" customHeight="1" x14ac:dyDescent="0.15">
      <c r="A90" s="65">
        <v>44650</v>
      </c>
      <c r="B90" s="66" t="e">
        <f t="shared" si="0"/>
        <v>#VALUE!</v>
      </c>
      <c r="C90" s="67">
        <f t="shared" si="1"/>
        <v>2022</v>
      </c>
      <c r="D90" s="67">
        <f t="shared" si="2"/>
        <v>3</v>
      </c>
      <c r="E90" s="67">
        <f t="shared" si="3"/>
        <v>30</v>
      </c>
      <c r="F90" s="17" t="s">
        <v>64</v>
      </c>
      <c r="G90" s="35">
        <f>'SETEMBRO 2023'!C32</f>
        <v>110</v>
      </c>
      <c r="H90" s="34">
        <f>'SETEMBRO 2023'!D32</f>
        <v>289.47368421052636</v>
      </c>
      <c r="I90" s="34">
        <f>'SETEMBRO 2023'!E32</f>
        <v>0</v>
      </c>
      <c r="J90" s="35">
        <f>'SETEMBRO 2023'!F32</f>
        <v>547.1052631578948</v>
      </c>
      <c r="K90" s="35">
        <f>'SETEMBRO 2023'!G32</f>
        <v>0</v>
      </c>
      <c r="L90" s="35">
        <f>'SETEMBRO 2023'!H32</f>
        <v>210</v>
      </c>
      <c r="M90" s="35">
        <f>'SETEMBRO 2023'!I32</f>
        <v>0</v>
      </c>
      <c r="N90" s="69">
        <f>'SETEMBRO 2023'!J32</f>
        <v>4.9736842105263159</v>
      </c>
      <c r="O90" s="69">
        <f>'SETEMBRO 2023'!K32</f>
        <v>0</v>
      </c>
      <c r="P90" s="49">
        <f>'SETEMBRO 2023'!L32</f>
        <v>8.9999999999999993E-3</v>
      </c>
      <c r="Q90" s="68">
        <f>'SETEMBRO 2023'!M32</f>
        <v>0</v>
      </c>
      <c r="R90" s="35">
        <f>'SETEMBRO 2023'!N32</f>
        <v>0.38</v>
      </c>
      <c r="S90" s="35">
        <f>'SETEMBRO 2023'!O32</f>
        <v>0</v>
      </c>
      <c r="T90" s="69">
        <f>'SETEMBRO 2023'!P32</f>
        <v>0</v>
      </c>
    </row>
    <row r="91" spans="1:20" ht="15.75" customHeight="1" x14ac:dyDescent="0.15">
      <c r="A91" s="65">
        <v>44651</v>
      </c>
      <c r="B91" s="66" t="e">
        <f t="shared" si="0"/>
        <v>#VALUE!</v>
      </c>
      <c r="C91" s="67">
        <f t="shared" si="1"/>
        <v>2022</v>
      </c>
      <c r="D91" s="67">
        <f t="shared" si="2"/>
        <v>3</v>
      </c>
      <c r="E91" s="67">
        <f t="shared" si="3"/>
        <v>31</v>
      </c>
      <c r="F91" s="17" t="s">
        <v>65</v>
      </c>
      <c r="G91" s="35" t="e">
        <f>'SETEMBRO 2023'!#REF!</f>
        <v>#REF!</v>
      </c>
      <c r="H91" s="34" t="e">
        <f>'SETEMBRO 2023'!#REF!</f>
        <v>#REF!</v>
      </c>
      <c r="I91" s="34" t="e">
        <f>'SETEMBRO 2023'!#REF!</f>
        <v>#REF!</v>
      </c>
      <c r="J91" s="35" t="e">
        <f>'SETEMBRO 2023'!#REF!</f>
        <v>#REF!</v>
      </c>
      <c r="K91" s="35" t="e">
        <f>'SETEMBRO 2023'!#REF!</f>
        <v>#REF!</v>
      </c>
      <c r="L91" s="35" t="e">
        <f>'SETEMBRO 2023'!#REF!</f>
        <v>#REF!</v>
      </c>
      <c r="M91" s="35" t="e">
        <f>'SETEMBRO 2023'!#REF!</f>
        <v>#REF!</v>
      </c>
      <c r="N91" s="69" t="e">
        <f>'SETEMBRO 2023'!#REF!</f>
        <v>#REF!</v>
      </c>
      <c r="O91" s="69" t="e">
        <f>'SETEMBRO 2023'!#REF!</f>
        <v>#REF!</v>
      </c>
      <c r="P91" s="49" t="e">
        <f>'SETEMBRO 2023'!#REF!</f>
        <v>#REF!</v>
      </c>
      <c r="Q91" s="68" t="e">
        <f>'SETEMBRO 2023'!#REF!</f>
        <v>#REF!</v>
      </c>
      <c r="R91" s="35" t="e">
        <f>'SETEMBRO 2023'!#REF!</f>
        <v>#REF!</v>
      </c>
      <c r="S91" s="35" t="e">
        <f>'SETEMBRO 2023'!#REF!</f>
        <v>#REF!</v>
      </c>
      <c r="T91" s="69" t="e">
        <f>'SETEMBRO 2023'!#REF!</f>
        <v>#REF!</v>
      </c>
    </row>
    <row r="92" spans="1:20" ht="15.75" customHeight="1" x14ac:dyDescent="0.15">
      <c r="A92" s="65">
        <v>44652</v>
      </c>
      <c r="B92" s="66" t="e">
        <f t="shared" si="0"/>
        <v>#VALUE!</v>
      </c>
      <c r="C92" s="67">
        <f t="shared" si="1"/>
        <v>2022</v>
      </c>
      <c r="D92" s="67">
        <f t="shared" si="2"/>
        <v>4</v>
      </c>
      <c r="E92" s="67">
        <f t="shared" si="3"/>
        <v>1</v>
      </c>
      <c r="F92" s="17" t="s">
        <v>66</v>
      </c>
      <c r="G92" s="35">
        <f>'SETEMBRO 2023'!C33</f>
        <v>0</v>
      </c>
      <c r="H92" s="34">
        <f>'SETEMBRO 2023'!D33</f>
        <v>0</v>
      </c>
      <c r="I92" s="34">
        <f>'SETEMBRO 2023'!E33</f>
        <v>0</v>
      </c>
      <c r="J92" s="35">
        <f>'SETEMBRO 2023'!F33</f>
        <v>0</v>
      </c>
      <c r="K92" s="35">
        <f>'SETEMBRO 2023'!G33</f>
        <v>0</v>
      </c>
      <c r="L92" s="35">
        <f>'SETEMBRO 2023'!H33</f>
        <v>0</v>
      </c>
      <c r="M92" s="35">
        <f>'SETEMBRO 2023'!I33</f>
        <v>0</v>
      </c>
      <c r="N92" s="67">
        <f>'SETEMBRO 2023'!J33</f>
        <v>0</v>
      </c>
      <c r="O92" s="67">
        <f>'SETEMBRO 2023'!K33</f>
        <v>0</v>
      </c>
      <c r="P92" s="49">
        <f>'SETEMBRO 2023'!L33</f>
        <v>0</v>
      </c>
      <c r="Q92" s="68">
        <f>'SETEMBRO 2023'!M33</f>
        <v>0</v>
      </c>
      <c r="R92" s="35">
        <f>'SETEMBRO 2023'!N33</f>
        <v>0</v>
      </c>
      <c r="S92" s="35">
        <f>'SETEMBRO 2023'!O33</f>
        <v>0</v>
      </c>
    </row>
    <row r="93" spans="1:20" ht="15.75" customHeight="1" x14ac:dyDescent="0.15">
      <c r="A93" s="65">
        <v>44653</v>
      </c>
      <c r="B93" s="66" t="e">
        <f t="shared" si="0"/>
        <v>#VALUE!</v>
      </c>
      <c r="C93" s="67">
        <f t="shared" si="1"/>
        <v>2022</v>
      </c>
      <c r="D93" s="67">
        <f t="shared" si="2"/>
        <v>4</v>
      </c>
      <c r="E93" s="67">
        <f t="shared" si="3"/>
        <v>2</v>
      </c>
      <c r="F93" s="17" t="s">
        <v>60</v>
      </c>
      <c r="G93" s="35"/>
      <c r="H93" s="2"/>
      <c r="I93" s="2"/>
      <c r="J93" s="35"/>
      <c r="K93" s="35"/>
      <c r="L93" s="35"/>
      <c r="M93" s="35"/>
      <c r="N93" s="67"/>
      <c r="O93" s="67"/>
      <c r="P93" s="49"/>
      <c r="Q93" s="68"/>
      <c r="R93" s="35"/>
      <c r="S93" s="35"/>
    </row>
    <row r="94" spans="1:20" ht="15.75" customHeight="1" x14ac:dyDescent="0.15">
      <c r="A94" s="65">
        <v>44654</v>
      </c>
      <c r="B94" s="66" t="e">
        <f t="shared" si="0"/>
        <v>#VALUE!</v>
      </c>
      <c r="C94" s="67">
        <f t="shared" si="1"/>
        <v>2022</v>
      </c>
      <c r="D94" s="67">
        <f t="shared" si="2"/>
        <v>4</v>
      </c>
      <c r="E94" s="67">
        <f t="shared" si="3"/>
        <v>3</v>
      </c>
      <c r="F94" s="17" t="s">
        <v>61</v>
      </c>
      <c r="G94" s="35">
        <f>'SETEMBRO 2023'!C35</f>
        <v>0</v>
      </c>
      <c r="H94" s="2"/>
      <c r="I94" s="2"/>
      <c r="J94" s="35"/>
      <c r="K94" s="35"/>
      <c r="L94" s="35"/>
      <c r="M94" s="35"/>
      <c r="N94" s="67"/>
      <c r="O94" s="67"/>
      <c r="P94" s="49"/>
      <c r="Q94" s="68"/>
      <c r="R94" s="35"/>
      <c r="S94" s="35"/>
    </row>
    <row r="95" spans="1:20" ht="15.75" customHeight="1" x14ac:dyDescent="0.15">
      <c r="A95" s="65">
        <v>44655</v>
      </c>
      <c r="B95" s="66" t="e">
        <f t="shared" si="0"/>
        <v>#VALUE!</v>
      </c>
      <c r="C95" s="67">
        <f t="shared" si="1"/>
        <v>2022</v>
      </c>
      <c r="D95" s="67">
        <f t="shared" si="2"/>
        <v>4</v>
      </c>
      <c r="E95" s="67">
        <f t="shared" si="3"/>
        <v>4</v>
      </c>
      <c r="F95" s="17" t="s">
        <v>62</v>
      </c>
      <c r="G95" s="35">
        <f>'SETEMBRO 2023'!C36</f>
        <v>0</v>
      </c>
      <c r="H95" s="2"/>
      <c r="I95" s="2"/>
      <c r="J95" s="35"/>
      <c r="K95" s="35"/>
      <c r="L95" s="35"/>
      <c r="M95" s="35"/>
      <c r="N95" s="67"/>
      <c r="O95" s="67"/>
      <c r="P95" s="49"/>
      <c r="Q95" s="68"/>
      <c r="R95" s="35"/>
      <c r="S95" s="35"/>
    </row>
    <row r="96" spans="1:20" ht="15.75" customHeight="1" x14ac:dyDescent="0.15">
      <c r="A96" s="65">
        <v>44656</v>
      </c>
      <c r="B96" s="66" t="e">
        <f t="shared" si="0"/>
        <v>#VALUE!</v>
      </c>
      <c r="C96" s="67">
        <f t="shared" si="1"/>
        <v>2022</v>
      </c>
      <c r="D96" s="67">
        <f t="shared" si="2"/>
        <v>4</v>
      </c>
      <c r="E96" s="67">
        <f t="shared" si="3"/>
        <v>5</v>
      </c>
      <c r="F96" s="17" t="s">
        <v>63</v>
      </c>
      <c r="G96" s="35">
        <f>'SETEMBRO 2023'!C37</f>
        <v>0</v>
      </c>
      <c r="H96" s="2"/>
      <c r="I96" s="2"/>
      <c r="J96" s="35"/>
      <c r="K96" s="35"/>
      <c r="L96" s="35"/>
      <c r="M96" s="35"/>
      <c r="N96" s="67"/>
      <c r="O96" s="67"/>
      <c r="P96" s="49"/>
      <c r="Q96" s="68"/>
      <c r="R96" s="35"/>
      <c r="S96" s="35"/>
    </row>
    <row r="97" spans="1:19" ht="15.75" customHeight="1" x14ac:dyDescent="0.15">
      <c r="A97" s="65">
        <v>44657</v>
      </c>
      <c r="B97" s="66" t="e">
        <f t="shared" si="0"/>
        <v>#VALUE!</v>
      </c>
      <c r="C97" s="67">
        <f t="shared" si="1"/>
        <v>2022</v>
      </c>
      <c r="D97" s="67">
        <f t="shared" si="2"/>
        <v>4</v>
      </c>
      <c r="E97" s="67">
        <f t="shared" si="3"/>
        <v>6</v>
      </c>
      <c r="F97" s="17" t="s">
        <v>64</v>
      </c>
      <c r="G97" s="35">
        <f>'SETEMBRO 2023'!C38</f>
        <v>0</v>
      </c>
      <c r="H97" s="2"/>
      <c r="I97" s="2"/>
      <c r="J97" s="35"/>
      <c r="K97" s="35"/>
      <c r="L97" s="35"/>
      <c r="M97" s="35"/>
      <c r="N97" s="67"/>
      <c r="O97" s="67"/>
      <c r="P97" s="49"/>
      <c r="Q97" s="68"/>
      <c r="R97" s="35"/>
      <c r="S97" s="35"/>
    </row>
    <row r="98" spans="1:19" ht="15.75" customHeight="1" x14ac:dyDescent="0.15">
      <c r="A98" s="65">
        <v>44658</v>
      </c>
      <c r="B98" s="66" t="e">
        <f t="shared" si="0"/>
        <v>#VALUE!</v>
      </c>
      <c r="C98" s="67">
        <f t="shared" si="1"/>
        <v>2022</v>
      </c>
      <c r="D98" s="67">
        <f t="shared" si="2"/>
        <v>4</v>
      </c>
      <c r="E98" s="67">
        <f t="shared" si="3"/>
        <v>7</v>
      </c>
      <c r="F98" s="17" t="s">
        <v>65</v>
      </c>
      <c r="G98" s="35">
        <f>'SETEMBRO 2023'!C39</f>
        <v>0</v>
      </c>
      <c r="H98" s="2"/>
      <c r="I98" s="2"/>
      <c r="J98" s="35"/>
      <c r="K98" s="35"/>
      <c r="L98" s="35"/>
      <c r="M98" s="35"/>
      <c r="N98" s="67"/>
      <c r="O98" s="67"/>
      <c r="P98" s="49"/>
      <c r="Q98" s="68"/>
      <c r="R98" s="35"/>
      <c r="S98" s="35"/>
    </row>
    <row r="99" spans="1:19" ht="15.75" customHeight="1" x14ac:dyDescent="0.15">
      <c r="A99" s="65">
        <v>44659</v>
      </c>
      <c r="B99" s="66" t="e">
        <f t="shared" si="0"/>
        <v>#VALUE!</v>
      </c>
      <c r="C99" s="67">
        <f t="shared" si="1"/>
        <v>2022</v>
      </c>
      <c r="D99" s="67">
        <f t="shared" si="2"/>
        <v>4</v>
      </c>
      <c r="E99" s="67">
        <f t="shared" si="3"/>
        <v>8</v>
      </c>
      <c r="F99" s="17" t="s">
        <v>66</v>
      </c>
      <c r="G99" s="35">
        <f>'SETEMBRO 2023'!C40</f>
        <v>0</v>
      </c>
      <c r="H99" s="2"/>
      <c r="I99" s="2"/>
      <c r="J99" s="35"/>
      <c r="K99" s="35"/>
      <c r="L99" s="35"/>
      <c r="M99" s="35"/>
      <c r="N99" s="67"/>
      <c r="O99" s="67"/>
      <c r="P99" s="49"/>
      <c r="Q99" s="68"/>
      <c r="R99" s="35"/>
      <c r="S99" s="35"/>
    </row>
    <row r="100" spans="1:19" ht="15.75" customHeight="1" x14ac:dyDescent="0.15">
      <c r="A100" s="65">
        <v>44660</v>
      </c>
      <c r="B100" s="66" t="e">
        <f t="shared" si="0"/>
        <v>#VALUE!</v>
      </c>
      <c r="C100" s="67">
        <f t="shared" si="1"/>
        <v>2022</v>
      </c>
      <c r="D100" s="67">
        <f t="shared" si="2"/>
        <v>4</v>
      </c>
      <c r="E100" s="67">
        <f t="shared" si="3"/>
        <v>9</v>
      </c>
      <c r="F100" s="17" t="s">
        <v>60</v>
      </c>
      <c r="G100" s="35">
        <f>'SETEMBRO 2023'!C41</f>
        <v>0</v>
      </c>
      <c r="H100" s="2"/>
      <c r="I100" s="2"/>
      <c r="J100" s="35"/>
      <c r="K100" s="35"/>
      <c r="L100" s="35"/>
      <c r="M100" s="35"/>
      <c r="N100" s="67"/>
      <c r="O100" s="67"/>
      <c r="P100" s="49"/>
      <c r="Q100" s="68"/>
      <c r="R100" s="35"/>
      <c r="S100" s="35"/>
    </row>
    <row r="101" spans="1:19" ht="15.75" customHeight="1" x14ac:dyDescent="0.15">
      <c r="A101" s="65">
        <v>44661</v>
      </c>
      <c r="B101" s="66" t="e">
        <f t="shared" si="0"/>
        <v>#VALUE!</v>
      </c>
      <c r="C101" s="67">
        <f t="shared" si="1"/>
        <v>2022</v>
      </c>
      <c r="D101" s="67">
        <f t="shared" si="2"/>
        <v>4</v>
      </c>
      <c r="E101" s="67">
        <f t="shared" si="3"/>
        <v>10</v>
      </c>
      <c r="F101" s="17" t="s">
        <v>61</v>
      </c>
      <c r="G101" s="35">
        <f>'SETEMBRO 2023'!C42</f>
        <v>0</v>
      </c>
      <c r="H101" s="2"/>
      <c r="I101" s="2"/>
      <c r="J101" s="35"/>
      <c r="K101" s="35"/>
      <c r="L101" s="35"/>
      <c r="M101" s="35"/>
      <c r="N101" s="67"/>
      <c r="O101" s="67"/>
      <c r="P101" s="49"/>
      <c r="Q101" s="68"/>
      <c r="R101" s="35"/>
      <c r="S101" s="35"/>
    </row>
    <row r="102" spans="1:19" ht="15.75" customHeight="1" x14ac:dyDescent="0.15">
      <c r="A102" s="65">
        <v>44662</v>
      </c>
      <c r="B102" s="66" t="e">
        <f t="shared" si="0"/>
        <v>#VALUE!</v>
      </c>
      <c r="C102" s="67">
        <f t="shared" si="1"/>
        <v>2022</v>
      </c>
      <c r="D102" s="67">
        <f t="shared" si="2"/>
        <v>4</v>
      </c>
      <c r="E102" s="67">
        <f t="shared" si="3"/>
        <v>11</v>
      </c>
      <c r="F102" s="17" t="s">
        <v>62</v>
      </c>
      <c r="G102" s="35">
        <f>'SETEMBRO 2023'!C43</f>
        <v>0</v>
      </c>
      <c r="H102" s="2"/>
      <c r="I102" s="2"/>
      <c r="J102" s="35"/>
      <c r="K102" s="35"/>
      <c r="L102" s="35"/>
      <c r="M102" s="35"/>
      <c r="N102" s="67"/>
      <c r="O102" s="67"/>
      <c r="P102" s="49"/>
      <c r="Q102" s="68"/>
      <c r="R102" s="35"/>
      <c r="S102" s="35"/>
    </row>
    <row r="103" spans="1:19" ht="15.75" customHeight="1" x14ac:dyDescent="0.15">
      <c r="A103" s="65">
        <v>44663</v>
      </c>
      <c r="B103" s="66" t="e">
        <f t="shared" si="0"/>
        <v>#VALUE!</v>
      </c>
      <c r="C103" s="67">
        <f t="shared" si="1"/>
        <v>2022</v>
      </c>
      <c r="D103" s="67">
        <f t="shared" si="2"/>
        <v>4</v>
      </c>
      <c r="E103" s="67">
        <f t="shared" si="3"/>
        <v>12</v>
      </c>
      <c r="F103" s="17" t="s">
        <v>63</v>
      </c>
      <c r="G103" s="35">
        <f>'SETEMBRO 2023'!C44</f>
        <v>0</v>
      </c>
      <c r="H103" s="2"/>
      <c r="I103" s="2"/>
      <c r="J103" s="35"/>
      <c r="K103" s="35"/>
      <c r="L103" s="35"/>
      <c r="M103" s="35"/>
      <c r="N103" s="67"/>
      <c r="O103" s="67"/>
      <c r="P103" s="49"/>
      <c r="Q103" s="68"/>
      <c r="R103" s="35"/>
      <c r="S103" s="35"/>
    </row>
    <row r="104" spans="1:19" ht="15.75" customHeight="1" x14ac:dyDescent="0.15">
      <c r="A104" s="65">
        <v>44664</v>
      </c>
      <c r="B104" s="66" t="e">
        <f t="shared" si="0"/>
        <v>#VALUE!</v>
      </c>
      <c r="C104" s="67">
        <f t="shared" si="1"/>
        <v>2022</v>
      </c>
      <c r="D104" s="67">
        <f t="shared" si="2"/>
        <v>4</v>
      </c>
      <c r="E104" s="67">
        <f t="shared" si="3"/>
        <v>13</v>
      </c>
      <c r="F104" s="17" t="s">
        <v>64</v>
      </c>
      <c r="G104" s="35">
        <f>'SETEMBRO 2023'!C45</f>
        <v>0</v>
      </c>
      <c r="H104" s="2"/>
      <c r="I104" s="2"/>
      <c r="J104" s="35"/>
      <c r="K104" s="35"/>
      <c r="L104" s="35"/>
      <c r="M104" s="35"/>
      <c r="N104" s="67"/>
      <c r="O104" s="67"/>
      <c r="P104" s="49"/>
      <c r="Q104" s="68"/>
      <c r="R104" s="35"/>
      <c r="S104" s="35"/>
    </row>
    <row r="105" spans="1:19" ht="15.75" customHeight="1" x14ac:dyDescent="0.15">
      <c r="A105" s="65">
        <v>44665</v>
      </c>
      <c r="B105" s="66" t="e">
        <f t="shared" si="0"/>
        <v>#VALUE!</v>
      </c>
      <c r="C105" s="67">
        <f t="shared" si="1"/>
        <v>2022</v>
      </c>
      <c r="D105" s="67">
        <f t="shared" si="2"/>
        <v>4</v>
      </c>
      <c r="E105" s="67">
        <f t="shared" si="3"/>
        <v>14</v>
      </c>
      <c r="F105" s="17" t="s">
        <v>65</v>
      </c>
      <c r="G105" s="35">
        <f>'SETEMBRO 2023'!C46</f>
        <v>0</v>
      </c>
      <c r="H105" s="2"/>
      <c r="I105" s="2"/>
      <c r="J105" s="35"/>
      <c r="K105" s="35"/>
      <c r="L105" s="35"/>
      <c r="M105" s="35"/>
      <c r="N105" s="67"/>
      <c r="O105" s="67"/>
      <c r="P105" s="49"/>
      <c r="Q105" s="68"/>
      <c r="R105" s="35"/>
      <c r="S105" s="35"/>
    </row>
    <row r="106" spans="1:19" ht="15.75" customHeight="1" x14ac:dyDescent="0.15">
      <c r="A106" s="65">
        <v>44666</v>
      </c>
      <c r="B106" s="66" t="e">
        <f t="shared" si="0"/>
        <v>#VALUE!</v>
      </c>
      <c r="C106" s="67">
        <f t="shared" si="1"/>
        <v>2022</v>
      </c>
      <c r="D106" s="67">
        <f t="shared" si="2"/>
        <v>4</v>
      </c>
      <c r="E106" s="67">
        <f t="shared" si="3"/>
        <v>15</v>
      </c>
      <c r="F106" s="17" t="s">
        <v>66</v>
      </c>
      <c r="G106" s="35">
        <f>'SETEMBRO 2023'!C47</f>
        <v>0</v>
      </c>
      <c r="H106" s="2"/>
      <c r="I106" s="2"/>
      <c r="J106" s="35"/>
      <c r="K106" s="35"/>
      <c r="L106" s="35"/>
      <c r="M106" s="35"/>
      <c r="N106" s="67"/>
      <c r="O106" s="67"/>
      <c r="P106" s="49"/>
      <c r="Q106" s="68"/>
      <c r="R106" s="35"/>
      <c r="S106" s="35"/>
    </row>
    <row r="107" spans="1:19" ht="15.75" customHeight="1" x14ac:dyDescent="0.15">
      <c r="A107" s="65">
        <v>44667</v>
      </c>
      <c r="B107" s="66" t="e">
        <f t="shared" si="0"/>
        <v>#VALUE!</v>
      </c>
      <c r="C107" s="67">
        <f t="shared" si="1"/>
        <v>2022</v>
      </c>
      <c r="D107" s="67">
        <f t="shared" si="2"/>
        <v>4</v>
      </c>
      <c r="E107" s="67">
        <f t="shared" si="3"/>
        <v>16</v>
      </c>
      <c r="F107" s="17" t="s">
        <v>60</v>
      </c>
      <c r="G107" s="35">
        <f>'SETEMBRO 2023'!C48</f>
        <v>0</v>
      </c>
      <c r="H107" s="2"/>
      <c r="I107" s="2"/>
      <c r="J107" s="35"/>
      <c r="K107" s="35"/>
      <c r="L107" s="35"/>
      <c r="M107" s="35"/>
      <c r="N107" s="67"/>
      <c r="O107" s="67"/>
      <c r="P107" s="49"/>
      <c r="Q107" s="68"/>
      <c r="R107" s="35"/>
      <c r="S107" s="35"/>
    </row>
    <row r="108" spans="1:19" ht="15.75" customHeight="1" x14ac:dyDescent="0.15">
      <c r="A108" s="65">
        <v>44668</v>
      </c>
      <c r="B108" s="66" t="e">
        <f t="shared" si="0"/>
        <v>#VALUE!</v>
      </c>
      <c r="C108" s="67">
        <f t="shared" si="1"/>
        <v>2022</v>
      </c>
      <c r="D108" s="67">
        <f t="shared" si="2"/>
        <v>4</v>
      </c>
      <c r="E108" s="67">
        <f t="shared" si="3"/>
        <v>17</v>
      </c>
      <c r="F108" s="17" t="s">
        <v>61</v>
      </c>
      <c r="G108" s="35">
        <f>'SETEMBRO 2023'!C49</f>
        <v>0</v>
      </c>
      <c r="H108" s="2"/>
      <c r="I108" s="2"/>
      <c r="J108" s="35"/>
      <c r="K108" s="35"/>
      <c r="L108" s="35"/>
      <c r="M108" s="35"/>
      <c r="N108" s="67"/>
      <c r="O108" s="67"/>
      <c r="P108" s="49"/>
      <c r="Q108" s="68"/>
      <c r="R108" s="35"/>
      <c r="S108" s="35"/>
    </row>
    <row r="109" spans="1:19" ht="15.75" customHeight="1" x14ac:dyDescent="0.15">
      <c r="A109" s="65">
        <v>44669</v>
      </c>
      <c r="B109" s="66" t="e">
        <f t="shared" si="0"/>
        <v>#VALUE!</v>
      </c>
      <c r="C109" s="67">
        <f t="shared" si="1"/>
        <v>2022</v>
      </c>
      <c r="D109" s="67">
        <f t="shared" si="2"/>
        <v>4</v>
      </c>
      <c r="E109" s="67">
        <f t="shared" si="3"/>
        <v>18</v>
      </c>
      <c r="F109" s="17" t="s">
        <v>62</v>
      </c>
      <c r="G109" s="35">
        <f>'SETEMBRO 2023'!C50</f>
        <v>0</v>
      </c>
      <c r="H109" s="2"/>
      <c r="I109" s="2"/>
      <c r="J109" s="35"/>
      <c r="K109" s="35"/>
      <c r="L109" s="35"/>
      <c r="M109" s="35"/>
      <c r="N109" s="67"/>
      <c r="O109" s="67"/>
      <c r="P109" s="49"/>
      <c r="Q109" s="68"/>
      <c r="R109" s="35"/>
      <c r="S109" s="35"/>
    </row>
    <row r="110" spans="1:19" ht="15.75" customHeight="1" x14ac:dyDescent="0.15">
      <c r="A110" s="65">
        <v>44670</v>
      </c>
      <c r="B110" s="66" t="e">
        <f t="shared" si="0"/>
        <v>#VALUE!</v>
      </c>
      <c r="C110" s="67">
        <f t="shared" si="1"/>
        <v>2022</v>
      </c>
      <c r="D110" s="67">
        <f t="shared" si="2"/>
        <v>4</v>
      </c>
      <c r="E110" s="67">
        <f t="shared" si="3"/>
        <v>19</v>
      </c>
      <c r="F110" s="17" t="s">
        <v>63</v>
      </c>
      <c r="G110" s="35">
        <f>'SETEMBRO 2023'!C51</f>
        <v>0</v>
      </c>
      <c r="H110" s="2"/>
      <c r="I110" s="2"/>
      <c r="J110" s="35"/>
      <c r="K110" s="35"/>
      <c r="L110" s="35"/>
      <c r="M110" s="35"/>
      <c r="N110" s="67"/>
      <c r="O110" s="67"/>
      <c r="P110" s="49"/>
      <c r="Q110" s="68"/>
      <c r="R110" s="35"/>
      <c r="S110" s="35"/>
    </row>
    <row r="111" spans="1:19" ht="15.75" customHeight="1" x14ac:dyDescent="0.15">
      <c r="A111" s="65">
        <v>44671</v>
      </c>
      <c r="B111" s="66" t="e">
        <f t="shared" si="0"/>
        <v>#VALUE!</v>
      </c>
      <c r="C111" s="67">
        <f t="shared" si="1"/>
        <v>2022</v>
      </c>
      <c r="D111" s="67">
        <f t="shared" si="2"/>
        <v>4</v>
      </c>
      <c r="E111" s="67">
        <f t="shared" si="3"/>
        <v>20</v>
      </c>
      <c r="F111" s="17" t="s">
        <v>64</v>
      </c>
      <c r="G111" s="35">
        <f>'SETEMBRO 2023'!C52</f>
        <v>0</v>
      </c>
      <c r="H111" s="2"/>
      <c r="I111" s="2"/>
      <c r="J111" s="35"/>
      <c r="K111" s="35"/>
      <c r="L111" s="35"/>
      <c r="M111" s="35"/>
      <c r="N111" s="67"/>
      <c r="O111" s="67"/>
      <c r="P111" s="49"/>
      <c r="Q111" s="68"/>
      <c r="R111" s="35"/>
      <c r="S111" s="35"/>
    </row>
    <row r="112" spans="1:19" ht="15.75" customHeight="1" x14ac:dyDescent="0.15">
      <c r="A112" s="65">
        <v>44672</v>
      </c>
      <c r="B112" s="66" t="e">
        <f t="shared" si="0"/>
        <v>#VALUE!</v>
      </c>
      <c r="C112" s="67">
        <f t="shared" si="1"/>
        <v>2022</v>
      </c>
      <c r="D112" s="67">
        <f t="shared" si="2"/>
        <v>4</v>
      </c>
      <c r="E112" s="67">
        <f t="shared" si="3"/>
        <v>21</v>
      </c>
      <c r="F112" s="17" t="s">
        <v>65</v>
      </c>
      <c r="G112" s="35">
        <f>'SETEMBRO 2023'!C53</f>
        <v>0</v>
      </c>
      <c r="H112" s="2"/>
      <c r="I112" s="2"/>
      <c r="J112" s="35"/>
      <c r="K112" s="35"/>
      <c r="L112" s="35"/>
      <c r="M112" s="35"/>
      <c r="N112" s="67"/>
      <c r="O112" s="67"/>
      <c r="P112" s="49"/>
      <c r="Q112" s="68"/>
      <c r="R112" s="35"/>
      <c r="S112" s="35"/>
    </row>
    <row r="113" spans="1:19" ht="15.75" customHeight="1" x14ac:dyDescent="0.15">
      <c r="A113" s="65">
        <v>44673</v>
      </c>
      <c r="B113" s="66" t="e">
        <f t="shared" si="0"/>
        <v>#VALUE!</v>
      </c>
      <c r="C113" s="67">
        <f t="shared" si="1"/>
        <v>2022</v>
      </c>
      <c r="D113" s="67">
        <f t="shared" si="2"/>
        <v>4</v>
      </c>
      <c r="E113" s="67">
        <f t="shared" si="3"/>
        <v>22</v>
      </c>
      <c r="F113" s="17" t="s">
        <v>66</v>
      </c>
      <c r="G113" s="35">
        <f>'SETEMBRO 2023'!C54</f>
        <v>0</v>
      </c>
      <c r="H113" s="2"/>
      <c r="I113" s="2"/>
      <c r="J113" s="35"/>
      <c r="K113" s="35"/>
      <c r="L113" s="35"/>
      <c r="M113" s="35"/>
      <c r="N113" s="67"/>
      <c r="O113" s="67"/>
      <c r="P113" s="49"/>
      <c r="Q113" s="68"/>
      <c r="R113" s="35"/>
      <c r="S113" s="35"/>
    </row>
    <row r="114" spans="1:19" ht="15.75" customHeight="1" x14ac:dyDescent="0.15">
      <c r="A114" s="65">
        <v>44674</v>
      </c>
      <c r="B114" s="66" t="e">
        <f t="shared" si="0"/>
        <v>#VALUE!</v>
      </c>
      <c r="C114" s="67">
        <f t="shared" si="1"/>
        <v>2022</v>
      </c>
      <c r="D114" s="67">
        <f t="shared" si="2"/>
        <v>4</v>
      </c>
      <c r="E114" s="67">
        <f t="shared" si="3"/>
        <v>23</v>
      </c>
      <c r="F114" s="17" t="s">
        <v>60</v>
      </c>
      <c r="G114" s="35">
        <f>'SETEMBRO 2023'!C55</f>
        <v>0</v>
      </c>
      <c r="H114" s="2"/>
      <c r="I114" s="2"/>
      <c r="J114" s="35"/>
      <c r="K114" s="35"/>
      <c r="L114" s="35"/>
      <c r="M114" s="35"/>
      <c r="N114" s="67"/>
      <c r="O114" s="67"/>
      <c r="P114" s="49"/>
      <c r="Q114" s="68"/>
      <c r="R114" s="35"/>
      <c r="S114" s="35"/>
    </row>
    <row r="115" spans="1:19" ht="15.75" customHeight="1" x14ac:dyDescent="0.15">
      <c r="A115" s="65">
        <v>44675</v>
      </c>
      <c r="B115" s="66" t="e">
        <f t="shared" si="0"/>
        <v>#VALUE!</v>
      </c>
      <c r="C115" s="67">
        <f t="shared" si="1"/>
        <v>2022</v>
      </c>
      <c r="D115" s="67">
        <f t="shared" si="2"/>
        <v>4</v>
      </c>
      <c r="E115" s="67">
        <f t="shared" si="3"/>
        <v>24</v>
      </c>
      <c r="F115" s="17" t="s">
        <v>61</v>
      </c>
      <c r="G115" s="35">
        <f>'SETEMBRO 2023'!C56</f>
        <v>0</v>
      </c>
      <c r="H115" s="2"/>
      <c r="I115" s="2"/>
      <c r="J115" s="35"/>
      <c r="K115" s="35"/>
      <c r="L115" s="35"/>
      <c r="M115" s="35"/>
      <c r="N115" s="67"/>
      <c r="O115" s="67"/>
      <c r="P115" s="49"/>
      <c r="Q115" s="68"/>
      <c r="R115" s="35"/>
      <c r="S115" s="35"/>
    </row>
    <row r="116" spans="1:19" ht="15.75" customHeight="1" x14ac:dyDescent="0.15">
      <c r="A116" s="65">
        <v>44676</v>
      </c>
      <c r="B116" s="66" t="e">
        <f t="shared" si="0"/>
        <v>#VALUE!</v>
      </c>
      <c r="C116" s="67">
        <f t="shared" si="1"/>
        <v>2022</v>
      </c>
      <c r="D116" s="67">
        <f t="shared" si="2"/>
        <v>4</v>
      </c>
      <c r="E116" s="67">
        <f t="shared" si="3"/>
        <v>25</v>
      </c>
      <c r="F116" s="17" t="s">
        <v>62</v>
      </c>
      <c r="G116" s="35">
        <f>'SETEMBRO 2023'!C57</f>
        <v>0</v>
      </c>
      <c r="H116" s="2"/>
      <c r="I116" s="2"/>
      <c r="J116" s="35"/>
      <c r="K116" s="35"/>
      <c r="L116" s="35"/>
      <c r="M116" s="35"/>
      <c r="N116" s="67"/>
      <c r="O116" s="67"/>
      <c r="P116" s="49"/>
      <c r="Q116" s="68"/>
      <c r="R116" s="35"/>
      <c r="S116" s="35"/>
    </row>
    <row r="117" spans="1:19" ht="15.75" customHeight="1" x14ac:dyDescent="0.15">
      <c r="A117" s="65">
        <v>44677</v>
      </c>
      <c r="B117" s="66" t="e">
        <f t="shared" si="0"/>
        <v>#VALUE!</v>
      </c>
      <c r="C117" s="67">
        <f t="shared" si="1"/>
        <v>2022</v>
      </c>
      <c r="D117" s="67">
        <f t="shared" si="2"/>
        <v>4</v>
      </c>
      <c r="E117" s="67">
        <f t="shared" si="3"/>
        <v>26</v>
      </c>
      <c r="F117" s="17" t="s">
        <v>63</v>
      </c>
      <c r="G117" s="35">
        <f>'SETEMBRO 2023'!C58</f>
        <v>0</v>
      </c>
      <c r="H117" s="2"/>
      <c r="I117" s="2"/>
      <c r="J117" s="35"/>
      <c r="K117" s="35"/>
      <c r="L117" s="35"/>
      <c r="M117" s="35"/>
      <c r="N117" s="67"/>
      <c r="O117" s="67"/>
      <c r="P117" s="49"/>
      <c r="Q117" s="68"/>
      <c r="R117" s="35"/>
      <c r="S117" s="35"/>
    </row>
    <row r="118" spans="1:19" ht="15.75" customHeight="1" x14ac:dyDescent="0.15">
      <c r="A118" s="65">
        <v>44678</v>
      </c>
      <c r="B118" s="66" t="e">
        <f t="shared" si="0"/>
        <v>#VALUE!</v>
      </c>
      <c r="C118" s="67">
        <f t="shared" si="1"/>
        <v>2022</v>
      </c>
      <c r="D118" s="67">
        <f t="shared" si="2"/>
        <v>4</v>
      </c>
      <c r="E118" s="67">
        <f t="shared" si="3"/>
        <v>27</v>
      </c>
      <c r="F118" s="17" t="s">
        <v>64</v>
      </c>
      <c r="G118" s="35">
        <f>'SETEMBRO 2023'!C59</f>
        <v>0</v>
      </c>
      <c r="H118" s="2"/>
      <c r="I118" s="2"/>
      <c r="J118" s="35"/>
      <c r="K118" s="35"/>
      <c r="L118" s="35"/>
      <c r="M118" s="35"/>
      <c r="N118" s="67"/>
      <c r="O118" s="67"/>
      <c r="P118" s="49"/>
      <c r="Q118" s="68"/>
      <c r="R118" s="35"/>
      <c r="S118" s="35"/>
    </row>
    <row r="119" spans="1:19" ht="15.75" customHeight="1" x14ac:dyDescent="0.15">
      <c r="A119" s="65">
        <v>44679</v>
      </c>
      <c r="B119" s="66" t="e">
        <f t="shared" si="0"/>
        <v>#VALUE!</v>
      </c>
      <c r="C119" s="67">
        <f t="shared" si="1"/>
        <v>2022</v>
      </c>
      <c r="D119" s="67">
        <f t="shared" si="2"/>
        <v>4</v>
      </c>
      <c r="E119" s="67">
        <f t="shared" si="3"/>
        <v>28</v>
      </c>
      <c r="F119" s="17" t="s">
        <v>65</v>
      </c>
      <c r="G119" s="35">
        <f>'SETEMBRO 2023'!C60</f>
        <v>0</v>
      </c>
      <c r="H119" s="2"/>
      <c r="I119" s="2"/>
      <c r="J119" s="35"/>
      <c r="K119" s="35"/>
      <c r="L119" s="35"/>
      <c r="M119" s="35"/>
      <c r="N119" s="67"/>
      <c r="O119" s="67"/>
      <c r="P119" s="49"/>
      <c r="Q119" s="68"/>
      <c r="R119" s="35"/>
      <c r="S119" s="35"/>
    </row>
    <row r="120" spans="1:19" ht="15.75" customHeight="1" x14ac:dyDescent="0.15">
      <c r="A120" s="65">
        <v>44680</v>
      </c>
      <c r="B120" s="66" t="e">
        <f t="shared" si="0"/>
        <v>#VALUE!</v>
      </c>
      <c r="C120" s="67">
        <f t="shared" si="1"/>
        <v>2022</v>
      </c>
      <c r="D120" s="67">
        <f t="shared" si="2"/>
        <v>4</v>
      </c>
      <c r="E120" s="67">
        <f t="shared" si="3"/>
        <v>29</v>
      </c>
      <c r="F120" s="17" t="s">
        <v>66</v>
      </c>
      <c r="G120" s="35">
        <f>'SETEMBRO 2023'!C61</f>
        <v>0</v>
      </c>
      <c r="H120" s="2"/>
      <c r="I120" s="2"/>
      <c r="J120" s="35"/>
      <c r="K120" s="35"/>
      <c r="L120" s="35"/>
      <c r="M120" s="35"/>
      <c r="N120" s="67"/>
      <c r="O120" s="67"/>
      <c r="P120" s="49"/>
      <c r="Q120" s="68"/>
      <c r="R120" s="35"/>
      <c r="S120" s="35"/>
    </row>
    <row r="121" spans="1:19" ht="15.75" customHeight="1" x14ac:dyDescent="0.15">
      <c r="A121" s="65">
        <v>44681</v>
      </c>
      <c r="B121" s="66" t="e">
        <f t="shared" si="0"/>
        <v>#VALUE!</v>
      </c>
      <c r="C121" s="67">
        <f t="shared" si="1"/>
        <v>2022</v>
      </c>
      <c r="D121" s="67">
        <f t="shared" si="2"/>
        <v>4</v>
      </c>
      <c r="E121" s="67">
        <f t="shared" si="3"/>
        <v>30</v>
      </c>
      <c r="F121" s="17" t="s">
        <v>60</v>
      </c>
      <c r="G121" s="35">
        <f>'SETEMBRO 2023'!C62</f>
        <v>0</v>
      </c>
      <c r="H121" s="2"/>
      <c r="I121" s="2"/>
      <c r="J121" s="35"/>
      <c r="K121" s="35"/>
      <c r="L121" s="35"/>
      <c r="M121" s="35"/>
      <c r="N121" s="67"/>
      <c r="O121" s="67"/>
      <c r="P121" s="49"/>
      <c r="Q121" s="68"/>
      <c r="R121" s="35"/>
      <c r="S121" s="35"/>
    </row>
    <row r="122" spans="1:19" ht="15.75" customHeight="1" x14ac:dyDescent="0.15">
      <c r="A122" s="65">
        <v>44682</v>
      </c>
      <c r="B122" s="66" t="e">
        <f t="shared" si="0"/>
        <v>#VALUE!</v>
      </c>
      <c r="C122" s="67">
        <f t="shared" si="1"/>
        <v>2022</v>
      </c>
      <c r="D122" s="67">
        <f t="shared" si="2"/>
        <v>5</v>
      </c>
      <c r="E122" s="67">
        <f t="shared" si="3"/>
        <v>1</v>
      </c>
      <c r="F122" s="17" t="s">
        <v>61</v>
      </c>
      <c r="G122" s="35">
        <f>'SETEMBRO 2023'!C63</f>
        <v>0</v>
      </c>
      <c r="H122" s="2"/>
      <c r="I122" s="2"/>
      <c r="J122" s="35"/>
      <c r="K122" s="35"/>
      <c r="L122" s="35"/>
      <c r="M122" s="35"/>
      <c r="N122" s="67"/>
      <c r="O122" s="67"/>
      <c r="P122" s="49"/>
      <c r="Q122" s="68"/>
      <c r="R122" s="35"/>
      <c r="S122" s="35"/>
    </row>
    <row r="123" spans="1:19" ht="15.75" customHeight="1" x14ac:dyDescent="0.15">
      <c r="A123" s="65">
        <v>44683</v>
      </c>
      <c r="B123" s="66" t="e">
        <f t="shared" si="0"/>
        <v>#VALUE!</v>
      </c>
      <c r="C123" s="67">
        <f t="shared" si="1"/>
        <v>2022</v>
      </c>
      <c r="D123" s="67">
        <f t="shared" si="2"/>
        <v>5</v>
      </c>
      <c r="E123" s="67">
        <f t="shared" si="3"/>
        <v>2</v>
      </c>
      <c r="F123" s="17" t="s">
        <v>62</v>
      </c>
      <c r="G123" s="35">
        <f>'SETEMBRO 2023'!C64</f>
        <v>0</v>
      </c>
      <c r="H123" s="2"/>
      <c r="I123" s="2"/>
      <c r="J123" s="35"/>
      <c r="K123" s="35"/>
      <c r="L123" s="35"/>
      <c r="M123" s="35"/>
      <c r="N123" s="67"/>
      <c r="O123" s="67"/>
      <c r="P123" s="49"/>
      <c r="Q123" s="68"/>
      <c r="R123" s="35"/>
      <c r="S123" s="35"/>
    </row>
    <row r="124" spans="1:19" ht="15.75" customHeight="1" x14ac:dyDescent="0.15">
      <c r="A124" s="65">
        <v>44684</v>
      </c>
      <c r="B124" s="66" t="e">
        <f t="shared" si="0"/>
        <v>#VALUE!</v>
      </c>
      <c r="C124" s="67">
        <f t="shared" si="1"/>
        <v>2022</v>
      </c>
      <c r="D124" s="67">
        <f t="shared" si="2"/>
        <v>5</v>
      </c>
      <c r="E124" s="67">
        <f t="shared" si="3"/>
        <v>3</v>
      </c>
      <c r="F124" s="17" t="s">
        <v>63</v>
      </c>
      <c r="G124" s="35">
        <f>'SETEMBRO 2023'!C65</f>
        <v>0</v>
      </c>
      <c r="H124" s="2"/>
      <c r="I124" s="2"/>
      <c r="J124" s="35"/>
      <c r="K124" s="35"/>
      <c r="L124" s="35"/>
      <c r="M124" s="35"/>
      <c r="N124" s="67"/>
      <c r="O124" s="67"/>
      <c r="P124" s="49"/>
      <c r="Q124" s="68"/>
      <c r="R124" s="35"/>
      <c r="S124" s="35"/>
    </row>
    <row r="125" spans="1:19" ht="15.75" customHeight="1" x14ac:dyDescent="0.15">
      <c r="A125" s="65">
        <v>44685</v>
      </c>
      <c r="B125" s="66" t="e">
        <f t="shared" si="0"/>
        <v>#VALUE!</v>
      </c>
      <c r="C125" s="67">
        <f t="shared" si="1"/>
        <v>2022</v>
      </c>
      <c r="D125" s="67">
        <f t="shared" si="2"/>
        <v>5</v>
      </c>
      <c r="E125" s="67">
        <f t="shared" si="3"/>
        <v>4</v>
      </c>
      <c r="F125" s="17" t="s">
        <v>64</v>
      </c>
      <c r="G125" s="35">
        <f>'SETEMBRO 2023'!C66</f>
        <v>0</v>
      </c>
      <c r="H125" s="2"/>
      <c r="I125" s="2"/>
      <c r="J125" s="35"/>
      <c r="K125" s="35"/>
      <c r="L125" s="35"/>
      <c r="M125" s="35"/>
      <c r="N125" s="67"/>
      <c r="O125" s="67"/>
      <c r="P125" s="49"/>
      <c r="Q125" s="68"/>
      <c r="R125" s="35"/>
      <c r="S125" s="35"/>
    </row>
    <row r="126" spans="1:19" ht="15.75" customHeight="1" x14ac:dyDescent="0.15">
      <c r="A126" s="65">
        <v>44686</v>
      </c>
      <c r="B126" s="66" t="e">
        <f t="shared" si="0"/>
        <v>#VALUE!</v>
      </c>
      <c r="C126" s="67">
        <f t="shared" si="1"/>
        <v>2022</v>
      </c>
      <c r="D126" s="67">
        <f t="shared" si="2"/>
        <v>5</v>
      </c>
      <c r="E126" s="67">
        <f t="shared" si="3"/>
        <v>5</v>
      </c>
      <c r="F126" s="17" t="s">
        <v>65</v>
      </c>
      <c r="G126" s="35">
        <f>'SETEMBRO 2023'!C67</f>
        <v>0</v>
      </c>
      <c r="H126" s="2"/>
      <c r="I126" s="2"/>
      <c r="J126" s="35"/>
      <c r="K126" s="35"/>
      <c r="L126" s="35"/>
      <c r="M126" s="35"/>
      <c r="N126" s="67"/>
      <c r="O126" s="67"/>
      <c r="P126" s="49"/>
      <c r="Q126" s="68"/>
      <c r="R126" s="35"/>
      <c r="S126" s="35"/>
    </row>
    <row r="127" spans="1:19" ht="15.75" customHeight="1" x14ac:dyDescent="0.15">
      <c r="A127" s="65">
        <v>44687</v>
      </c>
      <c r="B127" s="66" t="e">
        <f t="shared" si="0"/>
        <v>#VALUE!</v>
      </c>
      <c r="C127" s="67">
        <f t="shared" si="1"/>
        <v>2022</v>
      </c>
      <c r="D127" s="67">
        <f t="shared" si="2"/>
        <v>5</v>
      </c>
      <c r="E127" s="67">
        <f t="shared" si="3"/>
        <v>6</v>
      </c>
      <c r="F127" s="17" t="s">
        <v>66</v>
      </c>
      <c r="G127" s="35">
        <f>'SETEMBRO 2023'!C68</f>
        <v>0</v>
      </c>
      <c r="H127" s="2"/>
      <c r="I127" s="2"/>
      <c r="J127" s="35"/>
      <c r="K127" s="35"/>
      <c r="L127" s="35"/>
      <c r="M127" s="35"/>
      <c r="N127" s="67"/>
      <c r="O127" s="67"/>
      <c r="P127" s="49"/>
      <c r="Q127" s="68"/>
      <c r="R127" s="35"/>
      <c r="S127" s="35"/>
    </row>
    <row r="128" spans="1:19" ht="15.75" customHeight="1" x14ac:dyDescent="0.15">
      <c r="A128" s="65">
        <v>44688</v>
      </c>
      <c r="B128" s="66" t="e">
        <f t="shared" si="0"/>
        <v>#VALUE!</v>
      </c>
      <c r="C128" s="67">
        <f t="shared" si="1"/>
        <v>2022</v>
      </c>
      <c r="D128" s="67">
        <f t="shared" si="2"/>
        <v>5</v>
      </c>
      <c r="E128" s="67">
        <f t="shared" si="3"/>
        <v>7</v>
      </c>
      <c r="F128" s="17" t="s">
        <v>60</v>
      </c>
      <c r="G128" s="35">
        <f>'SETEMBRO 2023'!C69</f>
        <v>0</v>
      </c>
      <c r="H128" s="2"/>
      <c r="I128" s="2"/>
      <c r="J128" s="35"/>
      <c r="K128" s="35"/>
      <c r="L128" s="35"/>
      <c r="M128" s="35"/>
      <c r="N128" s="67"/>
      <c r="O128" s="67"/>
      <c r="P128" s="49"/>
      <c r="Q128" s="68"/>
      <c r="R128" s="35"/>
      <c r="S128" s="35"/>
    </row>
    <row r="129" spans="1:19" ht="15.75" customHeight="1" x14ac:dyDescent="0.15">
      <c r="A129" s="65">
        <v>44689</v>
      </c>
      <c r="B129" s="66" t="e">
        <f t="shared" si="0"/>
        <v>#VALUE!</v>
      </c>
      <c r="C129" s="67">
        <f t="shared" si="1"/>
        <v>2022</v>
      </c>
      <c r="D129" s="67">
        <f t="shared" si="2"/>
        <v>5</v>
      </c>
      <c r="E129" s="67">
        <f t="shared" si="3"/>
        <v>8</v>
      </c>
      <c r="F129" s="17" t="s">
        <v>61</v>
      </c>
      <c r="G129" s="35">
        <f>'SETEMBRO 2023'!C70</f>
        <v>0</v>
      </c>
      <c r="H129" s="2"/>
      <c r="I129" s="2"/>
      <c r="J129" s="35"/>
      <c r="K129" s="35"/>
      <c r="L129" s="35"/>
      <c r="M129" s="35"/>
      <c r="N129" s="67"/>
      <c r="O129" s="67"/>
      <c r="P129" s="49"/>
      <c r="Q129" s="68"/>
      <c r="R129" s="35"/>
      <c r="S129" s="35"/>
    </row>
    <row r="130" spans="1:19" ht="15.75" customHeight="1" x14ac:dyDescent="0.15">
      <c r="A130" s="65">
        <v>44690</v>
      </c>
      <c r="B130" s="66" t="e">
        <f t="shared" si="0"/>
        <v>#VALUE!</v>
      </c>
      <c r="C130" s="67">
        <f t="shared" si="1"/>
        <v>2022</v>
      </c>
      <c r="D130" s="67">
        <f t="shared" si="2"/>
        <v>5</v>
      </c>
      <c r="E130" s="67">
        <f t="shared" si="3"/>
        <v>9</v>
      </c>
      <c r="F130" s="17" t="s">
        <v>62</v>
      </c>
      <c r="G130" s="35">
        <f>'SETEMBRO 2023'!C71</f>
        <v>0</v>
      </c>
      <c r="H130" s="2"/>
      <c r="I130" s="2"/>
      <c r="J130" s="35"/>
      <c r="K130" s="35"/>
      <c r="L130" s="35"/>
      <c r="M130" s="35"/>
      <c r="N130" s="67"/>
      <c r="O130" s="67"/>
      <c r="P130" s="49"/>
      <c r="Q130" s="68"/>
      <c r="R130" s="35"/>
      <c r="S130" s="35"/>
    </row>
    <row r="131" spans="1:19" ht="15.75" customHeight="1" x14ac:dyDescent="0.15">
      <c r="A131" s="65">
        <v>44691</v>
      </c>
      <c r="B131" s="66" t="e">
        <f t="shared" si="0"/>
        <v>#VALUE!</v>
      </c>
      <c r="C131" s="67">
        <f t="shared" si="1"/>
        <v>2022</v>
      </c>
      <c r="D131" s="67">
        <f t="shared" si="2"/>
        <v>5</v>
      </c>
      <c r="E131" s="67">
        <f t="shared" si="3"/>
        <v>10</v>
      </c>
      <c r="F131" s="17" t="s">
        <v>63</v>
      </c>
      <c r="G131" s="35">
        <f>'SETEMBRO 2023'!C72</f>
        <v>0</v>
      </c>
      <c r="H131" s="2"/>
      <c r="I131" s="2"/>
      <c r="J131" s="35"/>
      <c r="K131" s="35"/>
      <c r="L131" s="35"/>
      <c r="M131" s="35"/>
      <c r="N131" s="67"/>
      <c r="O131" s="67"/>
      <c r="P131" s="49"/>
      <c r="Q131" s="68"/>
      <c r="R131" s="35"/>
      <c r="S131" s="35"/>
    </row>
    <row r="132" spans="1:19" ht="15.75" customHeight="1" x14ac:dyDescent="0.15">
      <c r="A132" s="65">
        <v>44692</v>
      </c>
      <c r="B132" s="66" t="e">
        <f t="shared" si="0"/>
        <v>#VALUE!</v>
      </c>
      <c r="C132" s="67">
        <f t="shared" si="1"/>
        <v>2022</v>
      </c>
      <c r="D132" s="67">
        <f t="shared" si="2"/>
        <v>5</v>
      </c>
      <c r="E132" s="67">
        <f t="shared" si="3"/>
        <v>11</v>
      </c>
      <c r="F132" s="17" t="s">
        <v>64</v>
      </c>
      <c r="G132" s="35">
        <f>'SETEMBRO 2023'!C73</f>
        <v>0</v>
      </c>
      <c r="H132" s="2"/>
      <c r="I132" s="2"/>
      <c r="J132" s="35"/>
      <c r="K132" s="35"/>
      <c r="L132" s="35"/>
      <c r="M132" s="35"/>
      <c r="N132" s="67"/>
      <c r="O132" s="67"/>
      <c r="P132" s="49"/>
      <c r="Q132" s="68"/>
      <c r="R132" s="35"/>
      <c r="S132" s="35"/>
    </row>
    <row r="133" spans="1:19" ht="15.75" customHeight="1" x14ac:dyDescent="0.15">
      <c r="A133" s="65">
        <v>44693</v>
      </c>
      <c r="B133" s="66" t="e">
        <f t="shared" si="0"/>
        <v>#VALUE!</v>
      </c>
      <c r="C133" s="67">
        <f t="shared" si="1"/>
        <v>2022</v>
      </c>
      <c r="D133" s="67">
        <f t="shared" si="2"/>
        <v>5</v>
      </c>
      <c r="E133" s="67">
        <f t="shared" si="3"/>
        <v>12</v>
      </c>
      <c r="F133" s="17" t="s">
        <v>65</v>
      </c>
      <c r="G133" s="35">
        <f>'SETEMBRO 2023'!C74</f>
        <v>0</v>
      </c>
      <c r="H133" s="2"/>
      <c r="I133" s="2"/>
      <c r="J133" s="35"/>
      <c r="K133" s="35"/>
      <c r="L133" s="35"/>
      <c r="M133" s="35"/>
      <c r="N133" s="67"/>
      <c r="O133" s="67"/>
      <c r="P133" s="49"/>
      <c r="Q133" s="68"/>
      <c r="R133" s="35"/>
      <c r="S133" s="35"/>
    </row>
    <row r="134" spans="1:19" ht="15.75" customHeight="1" x14ac:dyDescent="0.15">
      <c r="A134" s="65">
        <v>44694</v>
      </c>
      <c r="B134" s="66" t="e">
        <f t="shared" si="0"/>
        <v>#VALUE!</v>
      </c>
      <c r="C134" s="67">
        <f t="shared" si="1"/>
        <v>2022</v>
      </c>
      <c r="D134" s="67">
        <f t="shared" si="2"/>
        <v>5</v>
      </c>
      <c r="E134" s="67">
        <f t="shared" si="3"/>
        <v>13</v>
      </c>
      <c r="F134" s="17" t="s">
        <v>66</v>
      </c>
      <c r="G134" s="35">
        <f>'SETEMBRO 2023'!C75</f>
        <v>0</v>
      </c>
      <c r="H134" s="2"/>
      <c r="I134" s="2"/>
      <c r="J134" s="35"/>
      <c r="K134" s="35"/>
      <c r="L134" s="35"/>
      <c r="M134" s="35"/>
      <c r="N134" s="67"/>
      <c r="O134" s="67"/>
      <c r="P134" s="49"/>
      <c r="Q134" s="68"/>
      <c r="R134" s="35"/>
      <c r="S134" s="35"/>
    </row>
    <row r="135" spans="1:19" ht="15.75" customHeight="1" x14ac:dyDescent="0.15">
      <c r="A135" s="65">
        <v>44695</v>
      </c>
      <c r="B135" s="66" t="e">
        <f t="shared" si="0"/>
        <v>#VALUE!</v>
      </c>
      <c r="C135" s="67">
        <f t="shared" si="1"/>
        <v>2022</v>
      </c>
      <c r="D135" s="67">
        <f t="shared" si="2"/>
        <v>5</v>
      </c>
      <c r="E135" s="67">
        <f t="shared" si="3"/>
        <v>14</v>
      </c>
      <c r="F135" s="17" t="s">
        <v>60</v>
      </c>
      <c r="G135" s="35">
        <f>'SETEMBRO 2023'!C76</f>
        <v>0</v>
      </c>
      <c r="H135" s="2"/>
      <c r="I135" s="2"/>
      <c r="J135" s="35"/>
      <c r="K135" s="35"/>
      <c r="L135" s="35"/>
      <c r="M135" s="35"/>
      <c r="N135" s="67"/>
      <c r="O135" s="67"/>
      <c r="P135" s="49"/>
      <c r="Q135" s="68"/>
      <c r="R135" s="35"/>
      <c r="S135" s="35"/>
    </row>
    <row r="136" spans="1:19" ht="15.75" customHeight="1" x14ac:dyDescent="0.15">
      <c r="A136" s="65">
        <v>44696</v>
      </c>
      <c r="B136" s="66" t="e">
        <f t="shared" si="0"/>
        <v>#VALUE!</v>
      </c>
      <c r="C136" s="67">
        <f t="shared" si="1"/>
        <v>2022</v>
      </c>
      <c r="D136" s="67">
        <f t="shared" si="2"/>
        <v>5</v>
      </c>
      <c r="E136" s="67">
        <f t="shared" si="3"/>
        <v>15</v>
      </c>
      <c r="F136" s="17" t="s">
        <v>61</v>
      </c>
      <c r="G136" s="35">
        <f>'SETEMBRO 2023'!C77</f>
        <v>0</v>
      </c>
      <c r="H136" s="2"/>
      <c r="I136" s="2"/>
      <c r="J136" s="35"/>
      <c r="K136" s="35"/>
      <c r="L136" s="35"/>
      <c r="M136" s="35"/>
      <c r="N136" s="67"/>
      <c r="O136" s="67"/>
      <c r="P136" s="49"/>
      <c r="Q136" s="68"/>
      <c r="R136" s="35"/>
      <c r="S136" s="35"/>
    </row>
    <row r="137" spans="1:19" ht="15.75" customHeight="1" x14ac:dyDescent="0.15">
      <c r="A137" s="65">
        <v>44697</v>
      </c>
      <c r="B137" s="66" t="e">
        <f t="shared" si="0"/>
        <v>#VALUE!</v>
      </c>
      <c r="C137" s="67">
        <f t="shared" si="1"/>
        <v>2022</v>
      </c>
      <c r="D137" s="67">
        <f t="shared" si="2"/>
        <v>5</v>
      </c>
      <c r="E137" s="67">
        <f t="shared" si="3"/>
        <v>16</v>
      </c>
      <c r="F137" s="17" t="s">
        <v>62</v>
      </c>
      <c r="G137" s="35">
        <f>'SETEMBRO 2023'!C78</f>
        <v>0</v>
      </c>
      <c r="H137" s="2"/>
      <c r="I137" s="2"/>
      <c r="J137" s="35"/>
      <c r="K137" s="35"/>
      <c r="L137" s="35"/>
      <c r="M137" s="35"/>
      <c r="N137" s="67"/>
      <c r="O137" s="67"/>
      <c r="P137" s="49"/>
      <c r="Q137" s="68"/>
      <c r="R137" s="35"/>
      <c r="S137" s="35"/>
    </row>
    <row r="138" spans="1:19" ht="15.75" customHeight="1" x14ac:dyDescent="0.15">
      <c r="A138" s="65">
        <v>44698</v>
      </c>
      <c r="B138" s="66" t="e">
        <f t="shared" si="0"/>
        <v>#VALUE!</v>
      </c>
      <c r="C138" s="67">
        <f t="shared" si="1"/>
        <v>2022</v>
      </c>
      <c r="D138" s="67">
        <f t="shared" si="2"/>
        <v>5</v>
      </c>
      <c r="E138" s="67">
        <f t="shared" si="3"/>
        <v>17</v>
      </c>
      <c r="F138" s="17" t="s">
        <v>63</v>
      </c>
      <c r="G138" s="35">
        <f>'SETEMBRO 2023'!C79</f>
        <v>0</v>
      </c>
      <c r="H138" s="2"/>
      <c r="I138" s="2"/>
      <c r="J138" s="35"/>
      <c r="K138" s="35"/>
      <c r="L138" s="35"/>
      <c r="M138" s="35"/>
      <c r="N138" s="67"/>
      <c r="O138" s="67"/>
      <c r="P138" s="49"/>
      <c r="Q138" s="68"/>
      <c r="R138" s="35"/>
      <c r="S138" s="35"/>
    </row>
    <row r="139" spans="1:19" ht="15.75" customHeight="1" x14ac:dyDescent="0.15">
      <c r="A139" s="65">
        <v>44699</v>
      </c>
      <c r="B139" s="66" t="e">
        <f t="shared" si="0"/>
        <v>#VALUE!</v>
      </c>
      <c r="C139" s="67">
        <f t="shared" si="1"/>
        <v>2022</v>
      </c>
      <c r="D139" s="67">
        <f t="shared" si="2"/>
        <v>5</v>
      </c>
      <c r="E139" s="67">
        <f t="shared" si="3"/>
        <v>18</v>
      </c>
      <c r="F139" s="17" t="s">
        <v>64</v>
      </c>
      <c r="G139" s="35">
        <f>'SETEMBRO 2023'!C80</f>
        <v>0</v>
      </c>
      <c r="H139" s="2"/>
      <c r="I139" s="2"/>
      <c r="J139" s="35"/>
      <c r="K139" s="35"/>
      <c r="L139" s="35"/>
      <c r="M139" s="35"/>
      <c r="N139" s="67"/>
      <c r="O139" s="67"/>
      <c r="P139" s="49"/>
      <c r="Q139" s="68"/>
      <c r="R139" s="35"/>
      <c r="S139" s="35"/>
    </row>
    <row r="140" spans="1:19" ht="15.75" customHeight="1" x14ac:dyDescent="0.15">
      <c r="A140" s="65">
        <v>44700</v>
      </c>
      <c r="B140" s="66" t="e">
        <f t="shared" si="0"/>
        <v>#VALUE!</v>
      </c>
      <c r="C140" s="67">
        <f t="shared" si="1"/>
        <v>2022</v>
      </c>
      <c r="D140" s="67">
        <f t="shared" si="2"/>
        <v>5</v>
      </c>
      <c r="E140" s="67">
        <f t="shared" si="3"/>
        <v>19</v>
      </c>
      <c r="F140" s="17" t="s">
        <v>65</v>
      </c>
      <c r="G140" s="35">
        <f>'SETEMBRO 2023'!C81</f>
        <v>0</v>
      </c>
      <c r="H140" s="2"/>
      <c r="I140" s="2"/>
      <c r="J140" s="35"/>
      <c r="K140" s="35"/>
      <c r="L140" s="35"/>
      <c r="M140" s="35"/>
      <c r="N140" s="67"/>
      <c r="O140" s="67"/>
      <c r="P140" s="49"/>
      <c r="Q140" s="68"/>
      <c r="R140" s="35"/>
      <c r="S140" s="35"/>
    </row>
    <row r="141" spans="1:19" ht="15.75" customHeight="1" x14ac:dyDescent="0.15">
      <c r="A141" s="65">
        <v>44701</v>
      </c>
      <c r="B141" s="66" t="e">
        <f t="shared" si="0"/>
        <v>#VALUE!</v>
      </c>
      <c r="C141" s="67">
        <f t="shared" si="1"/>
        <v>2022</v>
      </c>
      <c r="D141" s="67">
        <f t="shared" si="2"/>
        <v>5</v>
      </c>
      <c r="E141" s="67">
        <f t="shared" si="3"/>
        <v>20</v>
      </c>
      <c r="F141" s="17" t="s">
        <v>66</v>
      </c>
      <c r="G141" s="35">
        <f>'SETEMBRO 2023'!C82</f>
        <v>0</v>
      </c>
      <c r="H141" s="2"/>
      <c r="I141" s="2"/>
      <c r="J141" s="35"/>
      <c r="K141" s="35"/>
      <c r="L141" s="35"/>
      <c r="M141" s="35"/>
      <c r="N141" s="67"/>
      <c r="O141" s="67"/>
      <c r="P141" s="49"/>
      <c r="Q141" s="68"/>
      <c r="R141" s="35"/>
      <c r="S141" s="35"/>
    </row>
    <row r="142" spans="1:19" ht="15.75" customHeight="1" x14ac:dyDescent="0.15">
      <c r="A142" s="65">
        <v>44702</v>
      </c>
      <c r="B142" s="66" t="e">
        <f t="shared" si="0"/>
        <v>#VALUE!</v>
      </c>
      <c r="C142" s="67">
        <f t="shared" si="1"/>
        <v>2022</v>
      </c>
      <c r="D142" s="67">
        <f t="shared" si="2"/>
        <v>5</v>
      </c>
      <c r="E142" s="67">
        <f t="shared" si="3"/>
        <v>21</v>
      </c>
      <c r="F142" s="17" t="s">
        <v>60</v>
      </c>
      <c r="G142" s="35">
        <f>'SETEMBRO 2023'!C83</f>
        <v>0</v>
      </c>
      <c r="H142" s="2"/>
      <c r="I142" s="2"/>
      <c r="J142" s="35"/>
      <c r="K142" s="35"/>
      <c r="L142" s="35"/>
      <c r="M142" s="35"/>
      <c r="N142" s="67"/>
      <c r="O142" s="67"/>
      <c r="P142" s="49"/>
      <c r="Q142" s="68"/>
      <c r="R142" s="35"/>
      <c r="S142" s="35"/>
    </row>
    <row r="143" spans="1:19" ht="15.75" customHeight="1" x14ac:dyDescent="0.15">
      <c r="A143" s="65">
        <v>44703</v>
      </c>
      <c r="B143" s="66" t="e">
        <f t="shared" si="0"/>
        <v>#VALUE!</v>
      </c>
      <c r="C143" s="67">
        <f t="shared" si="1"/>
        <v>2022</v>
      </c>
      <c r="D143" s="67">
        <f t="shared" si="2"/>
        <v>5</v>
      </c>
      <c r="E143" s="67">
        <f t="shared" si="3"/>
        <v>22</v>
      </c>
      <c r="F143" s="17" t="s">
        <v>61</v>
      </c>
      <c r="G143" s="35">
        <f>'SETEMBRO 2023'!C84</f>
        <v>0</v>
      </c>
      <c r="H143" s="2"/>
      <c r="I143" s="2"/>
      <c r="J143" s="35"/>
      <c r="K143" s="35"/>
      <c r="L143" s="35"/>
      <c r="M143" s="35"/>
      <c r="N143" s="67"/>
      <c r="O143" s="67"/>
      <c r="P143" s="49"/>
      <c r="Q143" s="68"/>
      <c r="R143" s="35"/>
      <c r="S143" s="35"/>
    </row>
    <row r="144" spans="1:19" ht="15.75" customHeight="1" x14ac:dyDescent="0.15">
      <c r="A144" s="65">
        <v>44704</v>
      </c>
      <c r="B144" s="66" t="e">
        <f t="shared" si="0"/>
        <v>#VALUE!</v>
      </c>
      <c r="C144" s="67">
        <f t="shared" si="1"/>
        <v>2022</v>
      </c>
      <c r="D144" s="67">
        <f t="shared" si="2"/>
        <v>5</v>
      </c>
      <c r="E144" s="67">
        <f t="shared" si="3"/>
        <v>23</v>
      </c>
      <c r="F144" s="17" t="s">
        <v>62</v>
      </c>
      <c r="G144" s="35">
        <f>'SETEMBRO 2023'!C85</f>
        <v>0</v>
      </c>
      <c r="H144" s="2"/>
      <c r="I144" s="2"/>
      <c r="J144" s="35"/>
      <c r="K144" s="35"/>
      <c r="L144" s="35"/>
      <c r="M144" s="35"/>
      <c r="N144" s="67"/>
      <c r="O144" s="67"/>
      <c r="P144" s="49"/>
      <c r="Q144" s="68"/>
      <c r="R144" s="35"/>
      <c r="S144" s="35"/>
    </row>
    <row r="145" spans="1:19" ht="15.75" customHeight="1" x14ac:dyDescent="0.15">
      <c r="A145" s="65">
        <v>44705</v>
      </c>
      <c r="B145" s="66" t="e">
        <f t="shared" si="0"/>
        <v>#VALUE!</v>
      </c>
      <c r="C145" s="67">
        <f t="shared" si="1"/>
        <v>2022</v>
      </c>
      <c r="D145" s="67">
        <f t="shared" si="2"/>
        <v>5</v>
      </c>
      <c r="E145" s="67">
        <f t="shared" si="3"/>
        <v>24</v>
      </c>
      <c r="F145" s="17" t="s">
        <v>63</v>
      </c>
      <c r="G145" s="35">
        <f>'SETEMBRO 2023'!C86</f>
        <v>0</v>
      </c>
      <c r="H145" s="2"/>
      <c r="I145" s="2"/>
      <c r="J145" s="35"/>
      <c r="K145" s="35"/>
      <c r="L145" s="35"/>
      <c r="M145" s="35"/>
      <c r="N145" s="67"/>
      <c r="O145" s="67"/>
      <c r="P145" s="49"/>
      <c r="Q145" s="68"/>
      <c r="R145" s="35"/>
      <c r="S145" s="35"/>
    </row>
    <row r="146" spans="1:19" ht="15.75" customHeight="1" x14ac:dyDescent="0.15">
      <c r="A146" s="65">
        <v>44706</v>
      </c>
      <c r="B146" s="66" t="e">
        <f t="shared" si="0"/>
        <v>#VALUE!</v>
      </c>
      <c r="C146" s="67">
        <f t="shared" si="1"/>
        <v>2022</v>
      </c>
      <c r="D146" s="67">
        <f t="shared" si="2"/>
        <v>5</v>
      </c>
      <c r="E146" s="67">
        <f t="shared" si="3"/>
        <v>25</v>
      </c>
      <c r="F146" s="17" t="s">
        <v>64</v>
      </c>
      <c r="G146" s="35">
        <f>'SETEMBRO 2023'!C87</f>
        <v>0</v>
      </c>
      <c r="H146" s="2"/>
      <c r="I146" s="2"/>
      <c r="J146" s="35"/>
      <c r="K146" s="35"/>
      <c r="L146" s="35"/>
      <c r="M146" s="35"/>
      <c r="N146" s="67"/>
      <c r="O146" s="67"/>
      <c r="P146" s="49"/>
      <c r="Q146" s="68"/>
      <c r="R146" s="35"/>
      <c r="S146" s="35"/>
    </row>
    <row r="147" spans="1:19" ht="15.75" customHeight="1" x14ac:dyDescent="0.15">
      <c r="A147" s="65">
        <v>44707</v>
      </c>
      <c r="B147" s="66" t="e">
        <f t="shared" si="0"/>
        <v>#VALUE!</v>
      </c>
      <c r="C147" s="67">
        <f t="shared" si="1"/>
        <v>2022</v>
      </c>
      <c r="D147" s="67">
        <f t="shared" si="2"/>
        <v>5</v>
      </c>
      <c r="E147" s="67">
        <f t="shared" si="3"/>
        <v>26</v>
      </c>
      <c r="F147" s="17" t="s">
        <v>65</v>
      </c>
      <c r="G147" s="35">
        <f>'SETEMBRO 2023'!C88</f>
        <v>0</v>
      </c>
      <c r="H147" s="2"/>
      <c r="I147" s="2"/>
      <c r="J147" s="35"/>
      <c r="K147" s="35"/>
      <c r="L147" s="35"/>
      <c r="M147" s="35"/>
      <c r="N147" s="67"/>
      <c r="O147" s="67"/>
      <c r="P147" s="49"/>
      <c r="Q147" s="68"/>
      <c r="R147" s="35"/>
      <c r="S147" s="35"/>
    </row>
    <row r="148" spans="1:19" ht="15.75" customHeight="1" x14ac:dyDescent="0.15">
      <c r="A148" s="65">
        <v>44708</v>
      </c>
      <c r="B148" s="66" t="e">
        <f t="shared" si="0"/>
        <v>#VALUE!</v>
      </c>
      <c r="C148" s="67">
        <f t="shared" si="1"/>
        <v>2022</v>
      </c>
      <c r="D148" s="67">
        <f t="shared" si="2"/>
        <v>5</v>
      </c>
      <c r="E148" s="67">
        <f t="shared" si="3"/>
        <v>27</v>
      </c>
      <c r="F148" s="17" t="s">
        <v>66</v>
      </c>
      <c r="G148" s="35">
        <f>'SETEMBRO 2023'!C89</f>
        <v>0</v>
      </c>
      <c r="H148" s="2"/>
      <c r="I148" s="2"/>
      <c r="J148" s="35"/>
      <c r="K148" s="35"/>
      <c r="L148" s="35"/>
      <c r="M148" s="35"/>
      <c r="N148" s="67"/>
      <c r="O148" s="67"/>
      <c r="P148" s="49"/>
      <c r="Q148" s="68"/>
      <c r="R148" s="35"/>
      <c r="S148" s="35"/>
    </row>
    <row r="149" spans="1:19" ht="15.75" customHeight="1" x14ac:dyDescent="0.15">
      <c r="A149" s="65">
        <v>44709</v>
      </c>
      <c r="B149" s="66" t="e">
        <f t="shared" si="0"/>
        <v>#VALUE!</v>
      </c>
      <c r="C149" s="67">
        <f t="shared" si="1"/>
        <v>2022</v>
      </c>
      <c r="D149" s="67">
        <f t="shared" si="2"/>
        <v>5</v>
      </c>
      <c r="E149" s="67">
        <f t="shared" si="3"/>
        <v>28</v>
      </c>
      <c r="F149" s="17" t="s">
        <v>60</v>
      </c>
      <c r="G149" s="35">
        <f>'SETEMBRO 2023'!C90</f>
        <v>0</v>
      </c>
      <c r="H149" s="2"/>
      <c r="I149" s="2"/>
      <c r="J149" s="35"/>
      <c r="K149" s="35"/>
      <c r="L149" s="35"/>
      <c r="M149" s="35"/>
      <c r="N149" s="67"/>
      <c r="O149" s="67"/>
      <c r="P149" s="49"/>
      <c r="Q149" s="68"/>
      <c r="R149" s="35"/>
      <c r="S149" s="35"/>
    </row>
    <row r="150" spans="1:19" ht="15.75" customHeight="1" x14ac:dyDescent="0.15">
      <c r="A150" s="65">
        <v>44710</v>
      </c>
      <c r="B150" s="66" t="e">
        <f t="shared" si="0"/>
        <v>#VALUE!</v>
      </c>
      <c r="C150" s="67">
        <f t="shared" si="1"/>
        <v>2022</v>
      </c>
      <c r="D150" s="67">
        <f t="shared" si="2"/>
        <v>5</v>
      </c>
      <c r="E150" s="67">
        <f t="shared" si="3"/>
        <v>29</v>
      </c>
      <c r="F150" s="17" t="s">
        <v>61</v>
      </c>
      <c r="G150" s="35">
        <f>'SETEMBRO 2023'!C91</f>
        <v>0</v>
      </c>
      <c r="H150" s="2"/>
      <c r="I150" s="2"/>
      <c r="J150" s="35"/>
      <c r="K150" s="35"/>
      <c r="L150" s="35"/>
      <c r="M150" s="35"/>
      <c r="N150" s="67"/>
      <c r="O150" s="67"/>
      <c r="P150" s="49"/>
      <c r="Q150" s="68"/>
      <c r="R150" s="35"/>
      <c r="S150" s="35"/>
    </row>
    <row r="151" spans="1:19" ht="15.75" customHeight="1" x14ac:dyDescent="0.15">
      <c r="A151" s="65">
        <v>44711</v>
      </c>
      <c r="B151" s="66" t="e">
        <f t="shared" si="0"/>
        <v>#VALUE!</v>
      </c>
      <c r="C151" s="67">
        <f t="shared" si="1"/>
        <v>2022</v>
      </c>
      <c r="D151" s="67">
        <f t="shared" si="2"/>
        <v>5</v>
      </c>
      <c r="E151" s="67">
        <f t="shared" si="3"/>
        <v>30</v>
      </c>
      <c r="F151" s="17" t="s">
        <v>62</v>
      </c>
      <c r="G151" s="35">
        <f>'SETEMBRO 2023'!C92</f>
        <v>0</v>
      </c>
      <c r="H151" s="2"/>
      <c r="I151" s="2"/>
      <c r="J151" s="35"/>
      <c r="K151" s="35"/>
      <c r="L151" s="35"/>
      <c r="M151" s="35"/>
      <c r="N151" s="67"/>
      <c r="O151" s="67"/>
      <c r="P151" s="49"/>
      <c r="Q151" s="68"/>
      <c r="R151" s="35"/>
      <c r="S151" s="35"/>
    </row>
    <row r="152" spans="1:19" ht="15.75" customHeight="1" x14ac:dyDescent="0.15">
      <c r="A152" s="65">
        <v>44712</v>
      </c>
      <c r="B152" s="66" t="e">
        <f t="shared" si="0"/>
        <v>#VALUE!</v>
      </c>
      <c r="C152" s="67">
        <f t="shared" si="1"/>
        <v>2022</v>
      </c>
      <c r="D152" s="67">
        <f t="shared" si="2"/>
        <v>5</v>
      </c>
      <c r="E152" s="67">
        <f t="shared" si="3"/>
        <v>31</v>
      </c>
      <c r="F152" s="17" t="s">
        <v>63</v>
      </c>
      <c r="G152" s="35">
        <f>'SETEMBRO 2023'!C93</f>
        <v>0</v>
      </c>
      <c r="H152" s="2"/>
      <c r="I152" s="2"/>
      <c r="J152" s="35"/>
      <c r="K152" s="35"/>
      <c r="L152" s="35"/>
      <c r="M152" s="35"/>
      <c r="N152" s="67"/>
      <c r="O152" s="67"/>
      <c r="P152" s="49"/>
      <c r="Q152" s="68"/>
      <c r="R152" s="35"/>
      <c r="S152" s="35"/>
    </row>
    <row r="153" spans="1:19" ht="15.75" customHeight="1" x14ac:dyDescent="0.15">
      <c r="A153" s="65">
        <v>44713</v>
      </c>
      <c r="B153" s="66" t="e">
        <f t="shared" si="0"/>
        <v>#VALUE!</v>
      </c>
      <c r="C153" s="67">
        <f t="shared" si="1"/>
        <v>2022</v>
      </c>
      <c r="D153" s="67">
        <f t="shared" si="2"/>
        <v>6</v>
      </c>
      <c r="E153" s="67">
        <f t="shared" si="3"/>
        <v>1</v>
      </c>
      <c r="F153" s="17" t="s">
        <v>64</v>
      </c>
      <c r="G153" s="35">
        <f>'SETEMBRO 2023'!C94</f>
        <v>0</v>
      </c>
      <c r="H153" s="2"/>
      <c r="I153" s="2"/>
      <c r="J153" s="35"/>
      <c r="K153" s="35"/>
      <c r="L153" s="35"/>
      <c r="M153" s="35"/>
      <c r="N153" s="67"/>
      <c r="O153" s="67"/>
      <c r="P153" s="49"/>
      <c r="Q153" s="68"/>
      <c r="R153" s="35"/>
      <c r="S153" s="35"/>
    </row>
    <row r="154" spans="1:19" ht="15.75" customHeight="1" x14ac:dyDescent="0.15">
      <c r="A154" s="65">
        <v>44714</v>
      </c>
      <c r="B154" s="66" t="e">
        <f t="shared" si="0"/>
        <v>#VALUE!</v>
      </c>
      <c r="C154" s="67">
        <f t="shared" si="1"/>
        <v>2022</v>
      </c>
      <c r="D154" s="67">
        <f t="shared" si="2"/>
        <v>6</v>
      </c>
      <c r="E154" s="67">
        <f t="shared" si="3"/>
        <v>2</v>
      </c>
      <c r="F154" s="17" t="s">
        <v>65</v>
      </c>
      <c r="G154" s="35">
        <f>'SETEMBRO 2023'!C95</f>
        <v>0</v>
      </c>
      <c r="H154" s="2"/>
      <c r="I154" s="2"/>
      <c r="J154" s="35"/>
      <c r="K154" s="35"/>
      <c r="L154" s="35"/>
      <c r="M154" s="35"/>
      <c r="N154" s="67"/>
      <c r="O154" s="67"/>
      <c r="P154" s="49"/>
      <c r="Q154" s="68"/>
      <c r="R154" s="35"/>
      <c r="S154" s="35"/>
    </row>
    <row r="155" spans="1:19" ht="15.75" customHeight="1" x14ac:dyDescent="0.15">
      <c r="A155" s="65">
        <v>44715</v>
      </c>
      <c r="B155" s="66" t="e">
        <f t="shared" si="0"/>
        <v>#VALUE!</v>
      </c>
      <c r="C155" s="67">
        <f t="shared" si="1"/>
        <v>2022</v>
      </c>
      <c r="D155" s="67">
        <f t="shared" si="2"/>
        <v>6</v>
      </c>
      <c r="E155" s="67">
        <f t="shared" si="3"/>
        <v>3</v>
      </c>
      <c r="F155" s="17" t="s">
        <v>66</v>
      </c>
      <c r="G155" s="35">
        <f>'SETEMBRO 2023'!C96</f>
        <v>0</v>
      </c>
      <c r="H155" s="2"/>
      <c r="I155" s="2"/>
      <c r="J155" s="35"/>
      <c r="K155" s="35"/>
      <c r="L155" s="35"/>
      <c r="M155" s="35"/>
      <c r="N155" s="67"/>
      <c r="O155" s="67"/>
      <c r="P155" s="49"/>
      <c r="Q155" s="68"/>
      <c r="R155" s="35"/>
      <c r="S155" s="35"/>
    </row>
    <row r="156" spans="1:19" ht="15.75" customHeight="1" x14ac:dyDescent="0.15">
      <c r="A156" s="65">
        <v>44716</v>
      </c>
      <c r="B156" s="66" t="e">
        <f t="shared" si="0"/>
        <v>#VALUE!</v>
      </c>
      <c r="C156" s="67">
        <f t="shared" si="1"/>
        <v>2022</v>
      </c>
      <c r="D156" s="67">
        <f t="shared" si="2"/>
        <v>6</v>
      </c>
      <c r="E156" s="67">
        <f t="shared" si="3"/>
        <v>4</v>
      </c>
      <c r="F156" s="17" t="s">
        <v>60</v>
      </c>
      <c r="G156" s="35">
        <f>'SETEMBRO 2023'!C97</f>
        <v>0</v>
      </c>
      <c r="H156" s="2"/>
      <c r="I156" s="2"/>
      <c r="J156" s="35"/>
      <c r="K156" s="35"/>
      <c r="L156" s="35"/>
      <c r="M156" s="35"/>
      <c r="N156" s="67"/>
      <c r="O156" s="67"/>
      <c r="P156" s="49"/>
      <c r="Q156" s="68"/>
      <c r="R156" s="35"/>
      <c r="S156" s="35"/>
    </row>
    <row r="157" spans="1:19" ht="15.75" customHeight="1" x14ac:dyDescent="0.15">
      <c r="A157" s="65">
        <v>44717</v>
      </c>
      <c r="B157" s="66" t="e">
        <f t="shared" si="0"/>
        <v>#VALUE!</v>
      </c>
      <c r="C157" s="67">
        <f t="shared" si="1"/>
        <v>2022</v>
      </c>
      <c r="D157" s="67">
        <f t="shared" si="2"/>
        <v>6</v>
      </c>
      <c r="E157" s="67">
        <f t="shared" si="3"/>
        <v>5</v>
      </c>
      <c r="F157" s="17" t="s">
        <v>61</v>
      </c>
      <c r="G157" s="35">
        <f>'SETEMBRO 2023'!C98</f>
        <v>0</v>
      </c>
      <c r="H157" s="2"/>
      <c r="I157" s="2"/>
      <c r="J157" s="35"/>
      <c r="K157" s="35"/>
      <c r="L157" s="35"/>
      <c r="M157" s="35"/>
      <c r="N157" s="67"/>
      <c r="O157" s="67"/>
      <c r="P157" s="49"/>
      <c r="Q157" s="68"/>
      <c r="R157" s="35"/>
      <c r="S157" s="35"/>
    </row>
    <row r="158" spans="1:19" ht="15.75" customHeight="1" x14ac:dyDescent="0.15">
      <c r="A158" s="65">
        <v>44718</v>
      </c>
      <c r="B158" s="66" t="e">
        <f t="shared" si="0"/>
        <v>#VALUE!</v>
      </c>
      <c r="C158" s="67">
        <f t="shared" si="1"/>
        <v>2022</v>
      </c>
      <c r="D158" s="67">
        <f t="shared" si="2"/>
        <v>6</v>
      </c>
      <c r="E158" s="67">
        <f t="shared" si="3"/>
        <v>6</v>
      </c>
      <c r="F158" s="17" t="s">
        <v>62</v>
      </c>
      <c r="G158" s="35">
        <f>'SETEMBRO 2023'!C99</f>
        <v>0</v>
      </c>
      <c r="H158" s="2"/>
      <c r="I158" s="2"/>
      <c r="J158" s="35"/>
      <c r="K158" s="35"/>
      <c r="L158" s="35"/>
      <c r="M158" s="35"/>
      <c r="N158" s="67"/>
      <c r="O158" s="67"/>
      <c r="P158" s="49"/>
      <c r="Q158" s="68"/>
      <c r="R158" s="35"/>
      <c r="S158" s="35"/>
    </row>
    <row r="159" spans="1:19" ht="15.75" customHeight="1" x14ac:dyDescent="0.15">
      <c r="A159" s="65">
        <v>44719</v>
      </c>
      <c r="B159" s="66" t="e">
        <f t="shared" si="0"/>
        <v>#VALUE!</v>
      </c>
      <c r="C159" s="67">
        <f t="shared" si="1"/>
        <v>2022</v>
      </c>
      <c r="D159" s="67">
        <f t="shared" si="2"/>
        <v>6</v>
      </c>
      <c r="E159" s="67">
        <f t="shared" si="3"/>
        <v>7</v>
      </c>
      <c r="F159" s="17" t="s">
        <v>63</v>
      </c>
      <c r="G159" s="35">
        <f>'SETEMBRO 2023'!C100</f>
        <v>0</v>
      </c>
      <c r="H159" s="2"/>
      <c r="I159" s="2"/>
      <c r="J159" s="35"/>
      <c r="K159" s="35"/>
      <c r="L159" s="35"/>
      <c r="M159" s="35"/>
      <c r="N159" s="67"/>
      <c r="O159" s="67"/>
      <c r="P159" s="49"/>
      <c r="Q159" s="68"/>
      <c r="R159" s="35"/>
      <c r="S159" s="35"/>
    </row>
    <row r="160" spans="1:19" ht="15.75" customHeight="1" x14ac:dyDescent="0.15">
      <c r="A160" s="65">
        <v>44720</v>
      </c>
      <c r="B160" s="66" t="e">
        <f t="shared" si="0"/>
        <v>#VALUE!</v>
      </c>
      <c r="C160" s="67">
        <f t="shared" si="1"/>
        <v>2022</v>
      </c>
      <c r="D160" s="67">
        <f t="shared" si="2"/>
        <v>6</v>
      </c>
      <c r="E160" s="67">
        <f t="shared" si="3"/>
        <v>8</v>
      </c>
      <c r="F160" s="17" t="s">
        <v>64</v>
      </c>
      <c r="G160" s="35">
        <f>'SETEMBRO 2023'!C101</f>
        <v>0</v>
      </c>
      <c r="H160" s="2"/>
      <c r="I160" s="2"/>
      <c r="J160" s="35"/>
      <c r="K160" s="35"/>
      <c r="L160" s="35"/>
      <c r="M160" s="35"/>
      <c r="N160" s="67"/>
      <c r="O160" s="67"/>
      <c r="P160" s="49"/>
      <c r="Q160" s="68"/>
      <c r="R160" s="35"/>
      <c r="S160" s="35"/>
    </row>
    <row r="161" spans="1:19" ht="15.75" customHeight="1" x14ac:dyDescent="0.15">
      <c r="A161" s="65">
        <v>44721</v>
      </c>
      <c r="B161" s="66" t="e">
        <f t="shared" si="0"/>
        <v>#VALUE!</v>
      </c>
      <c r="C161" s="67">
        <f t="shared" si="1"/>
        <v>2022</v>
      </c>
      <c r="D161" s="67">
        <f t="shared" si="2"/>
        <v>6</v>
      </c>
      <c r="E161" s="67">
        <f t="shared" si="3"/>
        <v>9</v>
      </c>
      <c r="F161" s="17" t="s">
        <v>65</v>
      </c>
      <c r="G161" s="35">
        <f>'SETEMBRO 2023'!C102</f>
        <v>0</v>
      </c>
      <c r="H161" s="2"/>
      <c r="I161" s="2"/>
      <c r="J161" s="35"/>
      <c r="K161" s="35"/>
      <c r="L161" s="35"/>
      <c r="M161" s="35"/>
      <c r="N161" s="67"/>
      <c r="O161" s="67"/>
      <c r="P161" s="49"/>
      <c r="Q161" s="68"/>
      <c r="R161" s="35"/>
      <c r="S161" s="35"/>
    </row>
    <row r="162" spans="1:19" ht="15.75" customHeight="1" x14ac:dyDescent="0.15">
      <c r="A162" s="65">
        <v>44722</v>
      </c>
      <c r="B162" s="66" t="e">
        <f t="shared" si="0"/>
        <v>#VALUE!</v>
      </c>
      <c r="C162" s="67">
        <f t="shared" si="1"/>
        <v>2022</v>
      </c>
      <c r="D162" s="67">
        <f t="shared" si="2"/>
        <v>6</v>
      </c>
      <c r="E162" s="67">
        <f t="shared" si="3"/>
        <v>10</v>
      </c>
      <c r="F162" s="17" t="s">
        <v>66</v>
      </c>
      <c r="G162" s="35">
        <f>'SETEMBRO 2023'!C103</f>
        <v>0</v>
      </c>
      <c r="H162" s="2"/>
      <c r="I162" s="2"/>
      <c r="J162" s="35"/>
      <c r="K162" s="35"/>
      <c r="L162" s="35"/>
      <c r="M162" s="35"/>
      <c r="N162" s="67"/>
      <c r="O162" s="67"/>
      <c r="P162" s="49"/>
      <c r="Q162" s="68"/>
      <c r="R162" s="35"/>
      <c r="S162" s="35"/>
    </row>
    <row r="163" spans="1:19" ht="15.75" customHeight="1" x14ac:dyDescent="0.15">
      <c r="A163" s="65">
        <v>44723</v>
      </c>
      <c r="B163" s="66" t="e">
        <f t="shared" si="0"/>
        <v>#VALUE!</v>
      </c>
      <c r="C163" s="67">
        <f t="shared" si="1"/>
        <v>2022</v>
      </c>
      <c r="D163" s="67">
        <f t="shared" si="2"/>
        <v>6</v>
      </c>
      <c r="E163" s="67">
        <f t="shared" si="3"/>
        <v>11</v>
      </c>
      <c r="F163" s="17" t="s">
        <v>60</v>
      </c>
      <c r="G163" s="35">
        <f>'SETEMBRO 2023'!C104</f>
        <v>0</v>
      </c>
      <c r="H163" s="2"/>
      <c r="I163" s="2"/>
      <c r="J163" s="35"/>
      <c r="K163" s="35"/>
      <c r="L163" s="35"/>
      <c r="M163" s="35"/>
      <c r="N163" s="67"/>
      <c r="O163" s="67"/>
      <c r="P163" s="49"/>
      <c r="Q163" s="68"/>
      <c r="R163" s="35"/>
      <c r="S163" s="35"/>
    </row>
    <row r="164" spans="1:19" ht="15.75" customHeight="1" x14ac:dyDescent="0.15">
      <c r="A164" s="65">
        <v>44724</v>
      </c>
      <c r="B164" s="66" t="e">
        <f t="shared" si="0"/>
        <v>#VALUE!</v>
      </c>
      <c r="C164" s="67">
        <f t="shared" si="1"/>
        <v>2022</v>
      </c>
      <c r="D164" s="67">
        <f t="shared" si="2"/>
        <v>6</v>
      </c>
      <c r="E164" s="67">
        <f t="shared" si="3"/>
        <v>12</v>
      </c>
      <c r="F164" s="17" t="s">
        <v>61</v>
      </c>
      <c r="G164" s="35">
        <f>'SETEMBRO 2023'!C105</f>
        <v>0</v>
      </c>
      <c r="H164" s="2"/>
      <c r="I164" s="2"/>
      <c r="J164" s="35"/>
      <c r="K164" s="35"/>
      <c r="L164" s="35"/>
      <c r="M164" s="35"/>
      <c r="N164" s="67"/>
      <c r="O164" s="67"/>
      <c r="P164" s="49"/>
      <c r="Q164" s="68"/>
      <c r="R164" s="35"/>
      <c r="S164" s="35"/>
    </row>
    <row r="165" spans="1:19" ht="15.75" customHeight="1" x14ac:dyDescent="0.15">
      <c r="A165" s="65">
        <v>44725</v>
      </c>
      <c r="B165" s="66" t="e">
        <f t="shared" si="0"/>
        <v>#VALUE!</v>
      </c>
      <c r="C165" s="67">
        <f t="shared" si="1"/>
        <v>2022</v>
      </c>
      <c r="D165" s="67">
        <f t="shared" si="2"/>
        <v>6</v>
      </c>
      <c r="E165" s="67">
        <f t="shared" si="3"/>
        <v>13</v>
      </c>
      <c r="F165" s="17" t="s">
        <v>62</v>
      </c>
      <c r="G165" s="35">
        <f>'SETEMBRO 2023'!C106</f>
        <v>0</v>
      </c>
      <c r="H165" s="2"/>
      <c r="I165" s="2"/>
      <c r="J165" s="35"/>
      <c r="K165" s="35"/>
      <c r="L165" s="35"/>
      <c r="M165" s="35"/>
      <c r="N165" s="67"/>
      <c r="O165" s="67"/>
      <c r="P165" s="49"/>
      <c r="Q165" s="68"/>
      <c r="R165" s="35"/>
      <c r="S165" s="35"/>
    </row>
    <row r="166" spans="1:19" ht="15.75" customHeight="1" x14ac:dyDescent="0.15">
      <c r="A166" s="65">
        <v>44726</v>
      </c>
      <c r="B166" s="66" t="e">
        <f t="shared" si="0"/>
        <v>#VALUE!</v>
      </c>
      <c r="C166" s="67">
        <f t="shared" si="1"/>
        <v>2022</v>
      </c>
      <c r="D166" s="67">
        <f t="shared" si="2"/>
        <v>6</v>
      </c>
      <c r="E166" s="67">
        <f t="shared" si="3"/>
        <v>14</v>
      </c>
      <c r="F166" s="17" t="s">
        <v>63</v>
      </c>
      <c r="G166" s="35">
        <f>'SETEMBRO 2023'!C107</f>
        <v>0</v>
      </c>
      <c r="H166" s="2"/>
      <c r="I166" s="2"/>
      <c r="J166" s="35"/>
      <c r="K166" s="35"/>
      <c r="L166" s="35"/>
      <c r="M166" s="35"/>
      <c r="N166" s="67"/>
      <c r="O166" s="67"/>
      <c r="P166" s="49"/>
      <c r="Q166" s="68"/>
      <c r="R166" s="35"/>
      <c r="S166" s="35"/>
    </row>
    <row r="167" spans="1:19" ht="15.75" customHeight="1" x14ac:dyDescent="0.15">
      <c r="A167" s="65">
        <v>44727</v>
      </c>
      <c r="B167" s="66" t="e">
        <f t="shared" si="0"/>
        <v>#VALUE!</v>
      </c>
      <c r="C167" s="67">
        <f t="shared" si="1"/>
        <v>2022</v>
      </c>
      <c r="D167" s="67">
        <f t="shared" si="2"/>
        <v>6</v>
      </c>
      <c r="E167" s="67">
        <f t="shared" si="3"/>
        <v>15</v>
      </c>
      <c r="F167" s="17" t="s">
        <v>64</v>
      </c>
      <c r="G167" s="35">
        <f>'SETEMBRO 2023'!C108</f>
        <v>0</v>
      </c>
      <c r="H167" s="2"/>
      <c r="I167" s="2"/>
      <c r="J167" s="35"/>
      <c r="K167" s="35"/>
      <c r="L167" s="35"/>
      <c r="M167" s="35"/>
      <c r="N167" s="67"/>
      <c r="O167" s="67"/>
      <c r="P167" s="49"/>
      <c r="Q167" s="68"/>
      <c r="R167" s="35"/>
      <c r="S167" s="35"/>
    </row>
    <row r="168" spans="1:19" ht="15.75" customHeight="1" x14ac:dyDescent="0.15">
      <c r="A168" s="65">
        <v>44728</v>
      </c>
      <c r="B168" s="66" t="e">
        <f t="shared" si="0"/>
        <v>#VALUE!</v>
      </c>
      <c r="C168" s="67">
        <f t="shared" si="1"/>
        <v>2022</v>
      </c>
      <c r="D168" s="67">
        <f t="shared" si="2"/>
        <v>6</v>
      </c>
      <c r="E168" s="67">
        <f t="shared" si="3"/>
        <v>16</v>
      </c>
      <c r="F168" s="17" t="s">
        <v>65</v>
      </c>
      <c r="G168" s="35">
        <f>'SETEMBRO 2023'!C109</f>
        <v>0</v>
      </c>
      <c r="H168" s="2"/>
      <c r="I168" s="2"/>
      <c r="J168" s="35"/>
      <c r="K168" s="35"/>
      <c r="L168" s="35"/>
      <c r="M168" s="35"/>
      <c r="N168" s="67"/>
      <c r="O168" s="67"/>
      <c r="P168" s="49"/>
      <c r="Q168" s="68"/>
      <c r="R168" s="35"/>
      <c r="S168" s="35"/>
    </row>
    <row r="169" spans="1:19" ht="15.75" customHeight="1" x14ac:dyDescent="0.15">
      <c r="A169" s="65">
        <v>44729</v>
      </c>
      <c r="B169" s="66" t="e">
        <f t="shared" si="0"/>
        <v>#VALUE!</v>
      </c>
      <c r="C169" s="67">
        <f t="shared" si="1"/>
        <v>2022</v>
      </c>
      <c r="D169" s="67">
        <f t="shared" si="2"/>
        <v>6</v>
      </c>
      <c r="E169" s="67">
        <f t="shared" si="3"/>
        <v>17</v>
      </c>
      <c r="F169" s="17" t="s">
        <v>66</v>
      </c>
      <c r="G169" s="35">
        <f>'SETEMBRO 2023'!C110</f>
        <v>0</v>
      </c>
      <c r="H169" s="2"/>
      <c r="I169" s="2"/>
      <c r="J169" s="35"/>
      <c r="K169" s="35"/>
      <c r="L169" s="35"/>
      <c r="M169" s="35"/>
      <c r="N169" s="67"/>
      <c r="O169" s="67"/>
      <c r="P169" s="49"/>
      <c r="Q169" s="68"/>
      <c r="R169" s="35"/>
      <c r="S169" s="35"/>
    </row>
    <row r="170" spans="1:19" ht="15.75" customHeight="1" x14ac:dyDescent="0.15">
      <c r="A170" s="65">
        <v>44730</v>
      </c>
      <c r="B170" s="66" t="e">
        <f t="shared" si="0"/>
        <v>#VALUE!</v>
      </c>
      <c r="C170" s="67">
        <f t="shared" si="1"/>
        <v>2022</v>
      </c>
      <c r="D170" s="67">
        <f t="shared" si="2"/>
        <v>6</v>
      </c>
      <c r="E170" s="67">
        <f t="shared" si="3"/>
        <v>18</v>
      </c>
      <c r="F170" s="17" t="s">
        <v>60</v>
      </c>
      <c r="G170" s="35">
        <f>'SETEMBRO 2023'!C111</f>
        <v>0</v>
      </c>
      <c r="H170" s="2"/>
      <c r="I170" s="2"/>
      <c r="J170" s="35"/>
      <c r="K170" s="35"/>
      <c r="L170" s="35"/>
      <c r="M170" s="35"/>
      <c r="N170" s="67"/>
      <c r="O170" s="67"/>
      <c r="P170" s="49"/>
      <c r="Q170" s="68"/>
      <c r="R170" s="35"/>
      <c r="S170" s="35"/>
    </row>
    <row r="171" spans="1:19" ht="15.75" customHeight="1" x14ac:dyDescent="0.15">
      <c r="A171" s="65">
        <v>44731</v>
      </c>
      <c r="B171" s="66" t="e">
        <f t="shared" si="0"/>
        <v>#VALUE!</v>
      </c>
      <c r="C171" s="67">
        <f t="shared" si="1"/>
        <v>2022</v>
      </c>
      <c r="D171" s="67">
        <f t="shared" si="2"/>
        <v>6</v>
      </c>
      <c r="E171" s="67">
        <f t="shared" si="3"/>
        <v>19</v>
      </c>
      <c r="F171" s="17" t="s">
        <v>61</v>
      </c>
      <c r="G171" s="35">
        <f>'SETEMBRO 2023'!C112</f>
        <v>0</v>
      </c>
      <c r="H171" s="2"/>
      <c r="I171" s="2"/>
      <c r="J171" s="35"/>
      <c r="K171" s="35"/>
      <c r="L171" s="35"/>
      <c r="M171" s="35"/>
      <c r="N171" s="67"/>
      <c r="O171" s="67"/>
      <c r="P171" s="49"/>
      <c r="Q171" s="68"/>
      <c r="R171" s="35"/>
      <c r="S171" s="35"/>
    </row>
    <row r="172" spans="1:19" ht="15.75" customHeight="1" x14ac:dyDescent="0.15">
      <c r="A172" s="65">
        <v>44732</v>
      </c>
      <c r="B172" s="66" t="e">
        <f t="shared" si="0"/>
        <v>#VALUE!</v>
      </c>
      <c r="C172" s="67">
        <f t="shared" si="1"/>
        <v>2022</v>
      </c>
      <c r="D172" s="67">
        <f t="shared" si="2"/>
        <v>6</v>
      </c>
      <c r="E172" s="67">
        <f t="shared" si="3"/>
        <v>20</v>
      </c>
      <c r="F172" s="17" t="s">
        <v>62</v>
      </c>
      <c r="G172" s="35">
        <f>'SETEMBRO 2023'!C113</f>
        <v>0</v>
      </c>
      <c r="H172" s="2"/>
      <c r="I172" s="2"/>
      <c r="J172" s="35"/>
      <c r="K172" s="35"/>
      <c r="L172" s="35"/>
      <c r="M172" s="35"/>
      <c r="N172" s="67"/>
      <c r="O172" s="67"/>
      <c r="P172" s="49"/>
      <c r="Q172" s="68"/>
      <c r="R172" s="35"/>
      <c r="S172" s="35"/>
    </row>
    <row r="173" spans="1:19" ht="15.75" customHeight="1" x14ac:dyDescent="0.15">
      <c r="A173" s="65">
        <v>44733</v>
      </c>
      <c r="B173" s="66" t="e">
        <f t="shared" si="0"/>
        <v>#VALUE!</v>
      </c>
      <c r="C173" s="67">
        <f t="shared" si="1"/>
        <v>2022</v>
      </c>
      <c r="D173" s="67">
        <f t="shared" si="2"/>
        <v>6</v>
      </c>
      <c r="E173" s="67">
        <f t="shared" si="3"/>
        <v>21</v>
      </c>
      <c r="F173" s="17" t="s">
        <v>63</v>
      </c>
      <c r="G173" s="35">
        <f>'SETEMBRO 2023'!C114</f>
        <v>0</v>
      </c>
      <c r="H173" s="2"/>
      <c r="I173" s="2"/>
      <c r="J173" s="35"/>
      <c r="K173" s="35"/>
      <c r="L173" s="35"/>
      <c r="M173" s="35"/>
      <c r="N173" s="67"/>
      <c r="O173" s="67"/>
      <c r="P173" s="49"/>
      <c r="Q173" s="68"/>
      <c r="R173" s="35"/>
      <c r="S173" s="35"/>
    </row>
    <row r="174" spans="1:19" ht="15.75" customHeight="1" x14ac:dyDescent="0.15">
      <c r="A174" s="65">
        <v>44734</v>
      </c>
      <c r="B174" s="66" t="e">
        <f t="shared" si="0"/>
        <v>#VALUE!</v>
      </c>
      <c r="C174" s="67">
        <f t="shared" si="1"/>
        <v>2022</v>
      </c>
      <c r="D174" s="67">
        <f t="shared" si="2"/>
        <v>6</v>
      </c>
      <c r="E174" s="67">
        <f t="shared" si="3"/>
        <v>22</v>
      </c>
      <c r="F174" s="17" t="s">
        <v>64</v>
      </c>
      <c r="G174" s="35">
        <f>'SETEMBRO 2023'!C115</f>
        <v>0</v>
      </c>
      <c r="H174" s="2"/>
      <c r="I174" s="2"/>
      <c r="J174" s="35"/>
      <c r="K174" s="35"/>
      <c r="L174" s="35"/>
      <c r="M174" s="35"/>
      <c r="N174" s="67"/>
      <c r="O174" s="67"/>
      <c r="P174" s="49"/>
      <c r="Q174" s="68"/>
      <c r="R174" s="35"/>
      <c r="S174" s="35"/>
    </row>
    <row r="175" spans="1:19" ht="15.75" customHeight="1" x14ac:dyDescent="0.15">
      <c r="A175" s="65">
        <v>44735</v>
      </c>
      <c r="B175" s="66" t="e">
        <f t="shared" si="0"/>
        <v>#VALUE!</v>
      </c>
      <c r="C175" s="67">
        <f t="shared" si="1"/>
        <v>2022</v>
      </c>
      <c r="D175" s="67">
        <f t="shared" si="2"/>
        <v>6</v>
      </c>
      <c r="E175" s="67">
        <f t="shared" si="3"/>
        <v>23</v>
      </c>
      <c r="F175" s="17" t="s">
        <v>65</v>
      </c>
      <c r="G175" s="35">
        <f>'SETEMBRO 2023'!C116</f>
        <v>0</v>
      </c>
      <c r="H175" s="2"/>
      <c r="I175" s="2"/>
      <c r="J175" s="35"/>
      <c r="K175" s="35"/>
      <c r="L175" s="35"/>
      <c r="M175" s="35"/>
      <c r="N175" s="67"/>
      <c r="O175" s="67"/>
      <c r="P175" s="49"/>
      <c r="Q175" s="68"/>
      <c r="R175" s="35"/>
      <c r="S175" s="35"/>
    </row>
    <row r="176" spans="1:19" ht="15.75" customHeight="1" x14ac:dyDescent="0.15">
      <c r="A176" s="65">
        <v>44736</v>
      </c>
      <c r="B176" s="66" t="e">
        <f t="shared" si="0"/>
        <v>#VALUE!</v>
      </c>
      <c r="C176" s="67">
        <f t="shared" si="1"/>
        <v>2022</v>
      </c>
      <c r="D176" s="67">
        <f t="shared" si="2"/>
        <v>6</v>
      </c>
      <c r="E176" s="67">
        <f t="shared" si="3"/>
        <v>24</v>
      </c>
      <c r="F176" s="17" t="s">
        <v>66</v>
      </c>
      <c r="G176" s="35">
        <f>'SETEMBRO 2023'!C117</f>
        <v>0</v>
      </c>
      <c r="H176" s="2"/>
      <c r="I176" s="2"/>
      <c r="J176" s="35"/>
      <c r="K176" s="35"/>
      <c r="L176" s="35"/>
      <c r="M176" s="35"/>
      <c r="N176" s="67"/>
      <c r="O176" s="67"/>
      <c r="P176" s="49"/>
      <c r="Q176" s="68"/>
      <c r="R176" s="35"/>
      <c r="S176" s="35"/>
    </row>
    <row r="177" spans="1:19" ht="15.75" customHeight="1" x14ac:dyDescent="0.15">
      <c r="A177" s="65">
        <v>44737</v>
      </c>
      <c r="B177" s="66" t="e">
        <f t="shared" si="0"/>
        <v>#VALUE!</v>
      </c>
      <c r="C177" s="67">
        <f t="shared" si="1"/>
        <v>2022</v>
      </c>
      <c r="D177" s="67">
        <f t="shared" si="2"/>
        <v>6</v>
      </c>
      <c r="E177" s="67">
        <f t="shared" si="3"/>
        <v>25</v>
      </c>
      <c r="F177" s="17" t="s">
        <v>60</v>
      </c>
      <c r="G177" s="35">
        <f>'SETEMBRO 2023'!C118</f>
        <v>0</v>
      </c>
      <c r="H177" s="2"/>
      <c r="I177" s="2"/>
      <c r="J177" s="35"/>
      <c r="K177" s="35"/>
      <c r="L177" s="35"/>
      <c r="M177" s="35"/>
      <c r="N177" s="67"/>
      <c r="O177" s="67"/>
      <c r="P177" s="49"/>
      <c r="Q177" s="68"/>
      <c r="R177" s="35"/>
      <c r="S177" s="35"/>
    </row>
    <row r="178" spans="1:19" ht="15.75" customHeight="1" x14ac:dyDescent="0.15">
      <c r="A178" s="65">
        <v>44738</v>
      </c>
      <c r="B178" s="66" t="e">
        <f t="shared" si="0"/>
        <v>#VALUE!</v>
      </c>
      <c r="C178" s="67">
        <f t="shared" si="1"/>
        <v>2022</v>
      </c>
      <c r="D178" s="67">
        <f t="shared" si="2"/>
        <v>6</v>
      </c>
      <c r="E178" s="67">
        <f t="shared" si="3"/>
        <v>26</v>
      </c>
      <c r="F178" s="17" t="s">
        <v>61</v>
      </c>
      <c r="G178" s="35">
        <f>'SETEMBRO 2023'!C119</f>
        <v>0</v>
      </c>
      <c r="H178" s="2"/>
      <c r="I178" s="2"/>
      <c r="J178" s="35"/>
      <c r="K178" s="35"/>
      <c r="L178" s="35"/>
      <c r="M178" s="35"/>
      <c r="N178" s="67"/>
      <c r="O178" s="67"/>
      <c r="P178" s="49"/>
      <c r="Q178" s="68"/>
      <c r="R178" s="35"/>
      <c r="S178" s="35"/>
    </row>
    <row r="179" spans="1:19" ht="15.75" customHeight="1" x14ac:dyDescent="0.15">
      <c r="A179" s="65">
        <v>44739</v>
      </c>
      <c r="B179" s="66" t="e">
        <f t="shared" si="0"/>
        <v>#VALUE!</v>
      </c>
      <c r="C179" s="67">
        <f t="shared" si="1"/>
        <v>2022</v>
      </c>
      <c r="D179" s="67">
        <f t="shared" si="2"/>
        <v>6</v>
      </c>
      <c r="E179" s="67">
        <f t="shared" si="3"/>
        <v>27</v>
      </c>
      <c r="F179" s="17" t="s">
        <v>62</v>
      </c>
      <c r="G179" s="35">
        <f>'SETEMBRO 2023'!C120</f>
        <v>0</v>
      </c>
      <c r="H179" s="2"/>
      <c r="I179" s="2"/>
      <c r="J179" s="35"/>
      <c r="K179" s="35"/>
      <c r="L179" s="35"/>
      <c r="M179" s="35"/>
      <c r="N179" s="67"/>
      <c r="O179" s="67"/>
      <c r="P179" s="49"/>
      <c r="Q179" s="68"/>
      <c r="R179" s="35"/>
      <c r="S179" s="35"/>
    </row>
    <row r="180" spans="1:19" ht="15.75" customHeight="1" x14ac:dyDescent="0.15">
      <c r="A180" s="65">
        <v>44740</v>
      </c>
      <c r="B180" s="66" t="e">
        <f t="shared" si="0"/>
        <v>#VALUE!</v>
      </c>
      <c r="C180" s="67">
        <f t="shared" si="1"/>
        <v>2022</v>
      </c>
      <c r="D180" s="67">
        <f t="shared" si="2"/>
        <v>6</v>
      </c>
      <c r="E180" s="67">
        <f t="shared" si="3"/>
        <v>28</v>
      </c>
      <c r="F180" s="17" t="s">
        <v>63</v>
      </c>
      <c r="G180" s="35">
        <f>'SETEMBRO 2023'!C121</f>
        <v>0</v>
      </c>
      <c r="H180" s="2"/>
      <c r="I180" s="2"/>
      <c r="J180" s="35"/>
      <c r="K180" s="35"/>
      <c r="L180" s="35"/>
      <c r="M180" s="35"/>
      <c r="N180" s="67"/>
      <c r="O180" s="67"/>
      <c r="P180" s="49"/>
      <c r="Q180" s="68"/>
      <c r="R180" s="35"/>
      <c r="S180" s="35"/>
    </row>
    <row r="181" spans="1:19" ht="15.75" customHeight="1" x14ac:dyDescent="0.15">
      <c r="A181" s="65">
        <v>44741</v>
      </c>
      <c r="B181" s="66" t="e">
        <f t="shared" si="0"/>
        <v>#VALUE!</v>
      </c>
      <c r="C181" s="67">
        <f t="shared" si="1"/>
        <v>2022</v>
      </c>
      <c r="D181" s="67">
        <f t="shared" si="2"/>
        <v>6</v>
      </c>
      <c r="E181" s="67">
        <f t="shared" si="3"/>
        <v>29</v>
      </c>
      <c r="F181" s="17" t="s">
        <v>64</v>
      </c>
      <c r="G181" s="35">
        <f>'SETEMBRO 2023'!C122</f>
        <v>0</v>
      </c>
      <c r="H181" s="2"/>
      <c r="I181" s="2"/>
      <c r="J181" s="35"/>
      <c r="K181" s="35"/>
      <c r="L181" s="35"/>
      <c r="M181" s="35"/>
      <c r="N181" s="67"/>
      <c r="O181" s="67"/>
      <c r="P181" s="49"/>
      <c r="Q181" s="68"/>
      <c r="R181" s="35"/>
      <c r="S181" s="35"/>
    </row>
    <row r="182" spans="1:19" ht="15.75" customHeight="1" x14ac:dyDescent="0.15">
      <c r="A182" s="65">
        <v>44742</v>
      </c>
      <c r="B182" s="66" t="e">
        <f t="shared" si="0"/>
        <v>#VALUE!</v>
      </c>
      <c r="C182" s="67">
        <f t="shared" si="1"/>
        <v>2022</v>
      </c>
      <c r="D182" s="67">
        <f t="shared" si="2"/>
        <v>6</v>
      </c>
      <c r="E182" s="67">
        <f t="shared" si="3"/>
        <v>30</v>
      </c>
      <c r="F182" s="17" t="s">
        <v>65</v>
      </c>
      <c r="G182" s="35">
        <f>'SETEMBRO 2023'!C123</f>
        <v>0</v>
      </c>
      <c r="H182" s="2"/>
      <c r="I182" s="2"/>
      <c r="J182" s="35"/>
      <c r="K182" s="35"/>
      <c r="L182" s="35"/>
      <c r="M182" s="35"/>
      <c r="N182" s="67"/>
      <c r="O182" s="67"/>
      <c r="P182" s="49"/>
      <c r="Q182" s="68"/>
      <c r="R182" s="35"/>
      <c r="S182" s="35"/>
    </row>
    <row r="183" spans="1:19" ht="15.75" customHeight="1" x14ac:dyDescent="0.15">
      <c r="A183" s="65">
        <v>44743</v>
      </c>
      <c r="B183" s="66" t="e">
        <f t="shared" si="0"/>
        <v>#VALUE!</v>
      </c>
      <c r="C183" s="67">
        <f t="shared" si="1"/>
        <v>2022</v>
      </c>
      <c r="D183" s="67">
        <f t="shared" si="2"/>
        <v>7</v>
      </c>
      <c r="E183" s="67">
        <f t="shared" si="3"/>
        <v>1</v>
      </c>
      <c r="F183" s="17" t="s">
        <v>66</v>
      </c>
      <c r="G183" s="35">
        <f>'SETEMBRO 2023'!C124</f>
        <v>0</v>
      </c>
      <c r="H183" s="2"/>
      <c r="I183" s="2"/>
      <c r="J183" s="35"/>
      <c r="K183" s="35"/>
      <c r="L183" s="35"/>
      <c r="M183" s="35"/>
      <c r="N183" s="67"/>
      <c r="O183" s="67"/>
      <c r="P183" s="49"/>
      <c r="Q183" s="68"/>
      <c r="R183" s="35"/>
      <c r="S183" s="35"/>
    </row>
    <row r="184" spans="1:19" ht="15.75" customHeight="1" x14ac:dyDescent="0.15">
      <c r="A184" s="65">
        <v>44744</v>
      </c>
      <c r="B184" s="66" t="e">
        <f t="shared" si="0"/>
        <v>#VALUE!</v>
      </c>
      <c r="C184" s="67">
        <f t="shared" si="1"/>
        <v>2022</v>
      </c>
      <c r="D184" s="67">
        <f t="shared" si="2"/>
        <v>7</v>
      </c>
      <c r="E184" s="67">
        <f t="shared" si="3"/>
        <v>2</v>
      </c>
      <c r="F184" s="17" t="s">
        <v>60</v>
      </c>
      <c r="G184" s="35">
        <f>'SETEMBRO 2023'!C125</f>
        <v>0</v>
      </c>
      <c r="H184" s="2"/>
      <c r="I184" s="2"/>
      <c r="J184" s="35"/>
      <c r="K184" s="35"/>
      <c r="L184" s="35"/>
      <c r="M184" s="35"/>
      <c r="N184" s="67"/>
      <c r="O184" s="67"/>
      <c r="P184" s="49"/>
      <c r="Q184" s="68"/>
      <c r="R184" s="35"/>
      <c r="S184" s="35"/>
    </row>
    <row r="185" spans="1:19" ht="15.75" customHeight="1" x14ac:dyDescent="0.15">
      <c r="A185" s="65">
        <v>44745</v>
      </c>
      <c r="B185" s="66" t="e">
        <f t="shared" si="0"/>
        <v>#VALUE!</v>
      </c>
      <c r="C185" s="67">
        <f t="shared" si="1"/>
        <v>2022</v>
      </c>
      <c r="D185" s="67">
        <f t="shared" si="2"/>
        <v>7</v>
      </c>
      <c r="E185" s="67">
        <f t="shared" si="3"/>
        <v>3</v>
      </c>
      <c r="F185" s="17" t="s">
        <v>61</v>
      </c>
      <c r="G185" s="35">
        <f>'SETEMBRO 2023'!C126</f>
        <v>0</v>
      </c>
      <c r="H185" s="2"/>
      <c r="I185" s="2"/>
      <c r="J185" s="35"/>
      <c r="K185" s="35"/>
      <c r="L185" s="35"/>
      <c r="M185" s="35"/>
      <c r="N185" s="67"/>
      <c r="O185" s="67"/>
      <c r="P185" s="49"/>
      <c r="Q185" s="68"/>
      <c r="R185" s="35"/>
      <c r="S185" s="35"/>
    </row>
    <row r="186" spans="1:19" ht="15.75" customHeight="1" x14ac:dyDescent="0.15">
      <c r="A186" s="65">
        <v>44746</v>
      </c>
      <c r="B186" s="66" t="e">
        <f t="shared" si="0"/>
        <v>#VALUE!</v>
      </c>
      <c r="C186" s="67">
        <f t="shared" si="1"/>
        <v>2022</v>
      </c>
      <c r="D186" s="67">
        <f t="shared" si="2"/>
        <v>7</v>
      </c>
      <c r="E186" s="67">
        <f t="shared" si="3"/>
        <v>4</v>
      </c>
      <c r="F186" s="17" t="s">
        <v>62</v>
      </c>
      <c r="G186" s="35">
        <f>'SETEMBRO 2023'!C127</f>
        <v>0</v>
      </c>
      <c r="H186" s="2"/>
      <c r="I186" s="2"/>
      <c r="J186" s="35"/>
      <c r="K186" s="35"/>
      <c r="L186" s="35"/>
      <c r="M186" s="35"/>
      <c r="N186" s="67"/>
      <c r="O186" s="67"/>
      <c r="P186" s="49"/>
      <c r="Q186" s="68"/>
      <c r="R186" s="35"/>
      <c r="S186" s="35"/>
    </row>
    <row r="187" spans="1:19" ht="15.75" customHeight="1" x14ac:dyDescent="0.15">
      <c r="A187" s="65">
        <v>44747</v>
      </c>
      <c r="B187" s="66" t="e">
        <f t="shared" si="0"/>
        <v>#VALUE!</v>
      </c>
      <c r="C187" s="67">
        <f t="shared" si="1"/>
        <v>2022</v>
      </c>
      <c r="D187" s="67">
        <f t="shared" si="2"/>
        <v>7</v>
      </c>
      <c r="E187" s="67">
        <f t="shared" si="3"/>
        <v>5</v>
      </c>
      <c r="F187" s="17" t="s">
        <v>63</v>
      </c>
      <c r="G187" s="35">
        <f>'SETEMBRO 2023'!C128</f>
        <v>0</v>
      </c>
      <c r="H187" s="2"/>
      <c r="I187" s="2"/>
      <c r="J187" s="35"/>
      <c r="K187" s="35"/>
      <c r="L187" s="35"/>
      <c r="M187" s="35"/>
      <c r="N187" s="67"/>
      <c r="O187" s="67"/>
      <c r="P187" s="49"/>
      <c r="Q187" s="68"/>
      <c r="R187" s="35"/>
      <c r="S187" s="35"/>
    </row>
    <row r="188" spans="1:19" ht="15.75" customHeight="1" x14ac:dyDescent="0.15">
      <c r="A188" s="65">
        <v>44748</v>
      </c>
      <c r="B188" s="66" t="e">
        <f t="shared" si="0"/>
        <v>#VALUE!</v>
      </c>
      <c r="C188" s="67">
        <f t="shared" si="1"/>
        <v>2022</v>
      </c>
      <c r="D188" s="67">
        <f t="shared" si="2"/>
        <v>7</v>
      </c>
      <c r="E188" s="67">
        <f t="shared" si="3"/>
        <v>6</v>
      </c>
      <c r="F188" s="17" t="s">
        <v>64</v>
      </c>
      <c r="G188" s="35">
        <f>'SETEMBRO 2023'!C129</f>
        <v>0</v>
      </c>
      <c r="H188" s="2"/>
      <c r="I188" s="2"/>
      <c r="J188" s="35"/>
      <c r="K188" s="35"/>
      <c r="L188" s="35"/>
      <c r="M188" s="35"/>
      <c r="N188" s="67"/>
      <c r="O188" s="67"/>
      <c r="P188" s="49"/>
      <c r="Q188" s="68"/>
      <c r="R188" s="35"/>
      <c r="S188" s="35"/>
    </row>
    <row r="189" spans="1:19" ht="15.75" customHeight="1" x14ac:dyDescent="0.15">
      <c r="A189" s="65">
        <v>44749</v>
      </c>
      <c r="B189" s="66" t="e">
        <f t="shared" si="0"/>
        <v>#VALUE!</v>
      </c>
      <c r="C189" s="67">
        <f t="shared" si="1"/>
        <v>2022</v>
      </c>
      <c r="D189" s="67">
        <f t="shared" si="2"/>
        <v>7</v>
      </c>
      <c r="E189" s="67">
        <f t="shared" si="3"/>
        <v>7</v>
      </c>
      <c r="F189" s="17" t="s">
        <v>65</v>
      </c>
      <c r="G189" s="35">
        <f>'SETEMBRO 2023'!C130</f>
        <v>0</v>
      </c>
      <c r="H189" s="2"/>
      <c r="I189" s="2"/>
      <c r="J189" s="35"/>
      <c r="K189" s="35"/>
      <c r="L189" s="35"/>
      <c r="M189" s="35"/>
      <c r="N189" s="67"/>
      <c r="O189" s="67"/>
      <c r="P189" s="49"/>
      <c r="Q189" s="68"/>
      <c r="R189" s="35"/>
      <c r="S189" s="35"/>
    </row>
    <row r="190" spans="1:19" ht="15.75" customHeight="1" x14ac:dyDescent="0.15">
      <c r="A190" s="65">
        <v>44750</v>
      </c>
      <c r="B190" s="66" t="e">
        <f t="shared" si="0"/>
        <v>#VALUE!</v>
      </c>
      <c r="C190" s="67">
        <f t="shared" si="1"/>
        <v>2022</v>
      </c>
      <c r="D190" s="67">
        <f t="shared" si="2"/>
        <v>7</v>
      </c>
      <c r="E190" s="67">
        <f t="shared" si="3"/>
        <v>8</v>
      </c>
      <c r="F190" s="17" t="s">
        <v>66</v>
      </c>
      <c r="G190" s="35">
        <f>'SETEMBRO 2023'!C131</f>
        <v>0</v>
      </c>
      <c r="H190" s="2"/>
      <c r="I190" s="2"/>
      <c r="J190" s="35"/>
      <c r="K190" s="35"/>
      <c r="L190" s="35"/>
      <c r="M190" s="35"/>
      <c r="N190" s="67"/>
      <c r="O190" s="67"/>
      <c r="P190" s="49"/>
      <c r="Q190" s="68"/>
      <c r="R190" s="35"/>
      <c r="S190" s="35"/>
    </row>
    <row r="191" spans="1:19" ht="15.75" customHeight="1" x14ac:dyDescent="0.15">
      <c r="A191" s="65">
        <v>44751</v>
      </c>
      <c r="B191" s="66" t="e">
        <f t="shared" si="0"/>
        <v>#VALUE!</v>
      </c>
      <c r="C191" s="67">
        <f t="shared" si="1"/>
        <v>2022</v>
      </c>
      <c r="D191" s="67">
        <f t="shared" si="2"/>
        <v>7</v>
      </c>
      <c r="E191" s="67">
        <f t="shared" si="3"/>
        <v>9</v>
      </c>
      <c r="F191" s="17" t="s">
        <v>60</v>
      </c>
      <c r="G191" s="35">
        <f>'SETEMBRO 2023'!C132</f>
        <v>0</v>
      </c>
      <c r="H191" s="2"/>
      <c r="I191" s="2"/>
      <c r="J191" s="35"/>
      <c r="K191" s="35"/>
      <c r="L191" s="35"/>
      <c r="M191" s="35"/>
      <c r="N191" s="67"/>
      <c r="O191" s="67"/>
      <c r="P191" s="49"/>
      <c r="Q191" s="68"/>
      <c r="R191" s="35"/>
      <c r="S191" s="35"/>
    </row>
    <row r="192" spans="1:19" ht="15.75" customHeight="1" x14ac:dyDescent="0.15">
      <c r="A192" s="65">
        <v>44752</v>
      </c>
      <c r="B192" s="66" t="e">
        <f t="shared" si="0"/>
        <v>#VALUE!</v>
      </c>
      <c r="C192" s="67">
        <f t="shared" si="1"/>
        <v>2022</v>
      </c>
      <c r="D192" s="67">
        <f t="shared" si="2"/>
        <v>7</v>
      </c>
      <c r="E192" s="67">
        <f t="shared" si="3"/>
        <v>10</v>
      </c>
      <c r="F192" s="17" t="s">
        <v>61</v>
      </c>
      <c r="G192" s="35">
        <f>'SETEMBRO 2023'!C133</f>
        <v>0</v>
      </c>
      <c r="H192" s="2"/>
      <c r="I192" s="2"/>
      <c r="J192" s="35"/>
      <c r="K192" s="35"/>
      <c r="L192" s="35"/>
      <c r="M192" s="35"/>
      <c r="N192" s="67"/>
      <c r="O192" s="67"/>
      <c r="P192" s="49"/>
      <c r="Q192" s="68"/>
      <c r="R192" s="35"/>
      <c r="S192" s="35"/>
    </row>
    <row r="193" spans="1:19" ht="15.75" customHeight="1" x14ac:dyDescent="0.15">
      <c r="A193" s="65">
        <v>44753</v>
      </c>
      <c r="B193" s="66" t="e">
        <f t="shared" si="0"/>
        <v>#VALUE!</v>
      </c>
      <c r="C193" s="67">
        <f t="shared" si="1"/>
        <v>2022</v>
      </c>
      <c r="D193" s="67">
        <f t="shared" si="2"/>
        <v>7</v>
      </c>
      <c r="E193" s="67">
        <f t="shared" si="3"/>
        <v>11</v>
      </c>
      <c r="F193" s="17" t="s">
        <v>62</v>
      </c>
      <c r="G193" s="35">
        <f>'SETEMBRO 2023'!C134</f>
        <v>0</v>
      </c>
      <c r="H193" s="2"/>
      <c r="I193" s="2"/>
      <c r="J193" s="35"/>
      <c r="K193" s="35"/>
      <c r="L193" s="35"/>
      <c r="M193" s="35"/>
      <c r="N193" s="67"/>
      <c r="O193" s="67"/>
      <c r="P193" s="49"/>
      <c r="Q193" s="68"/>
      <c r="R193" s="35"/>
      <c r="S193" s="35"/>
    </row>
    <row r="194" spans="1:19" ht="15.75" customHeight="1" x14ac:dyDescent="0.15">
      <c r="A194" s="65">
        <v>44754</v>
      </c>
      <c r="B194" s="66" t="e">
        <f t="shared" si="0"/>
        <v>#VALUE!</v>
      </c>
      <c r="C194" s="67">
        <f t="shared" si="1"/>
        <v>2022</v>
      </c>
      <c r="D194" s="67">
        <f t="shared" si="2"/>
        <v>7</v>
      </c>
      <c r="E194" s="67">
        <f t="shared" si="3"/>
        <v>12</v>
      </c>
      <c r="F194" s="17" t="s">
        <v>63</v>
      </c>
      <c r="G194" s="35">
        <f>'SETEMBRO 2023'!C135</f>
        <v>0</v>
      </c>
      <c r="H194" s="2"/>
      <c r="I194" s="2"/>
      <c r="J194" s="35"/>
      <c r="K194" s="35"/>
      <c r="L194" s="35"/>
      <c r="M194" s="35"/>
      <c r="N194" s="67"/>
      <c r="O194" s="67"/>
      <c r="P194" s="49"/>
      <c r="Q194" s="68"/>
      <c r="R194" s="35"/>
      <c r="S194" s="35"/>
    </row>
    <row r="195" spans="1:19" ht="15.75" customHeight="1" x14ac:dyDescent="0.15">
      <c r="A195" s="65">
        <v>44755</v>
      </c>
      <c r="B195" s="66" t="e">
        <f t="shared" si="0"/>
        <v>#VALUE!</v>
      </c>
      <c r="C195" s="67">
        <f t="shared" si="1"/>
        <v>2022</v>
      </c>
      <c r="D195" s="67">
        <f t="shared" si="2"/>
        <v>7</v>
      </c>
      <c r="E195" s="67">
        <f t="shared" si="3"/>
        <v>13</v>
      </c>
      <c r="F195" s="17" t="s">
        <v>64</v>
      </c>
      <c r="G195" s="35">
        <f>'SETEMBRO 2023'!C136</f>
        <v>0</v>
      </c>
      <c r="H195" s="2"/>
      <c r="I195" s="2"/>
      <c r="J195" s="35"/>
      <c r="K195" s="35"/>
      <c r="L195" s="35"/>
      <c r="M195" s="35"/>
      <c r="N195" s="67"/>
      <c r="O195" s="67"/>
      <c r="P195" s="49"/>
      <c r="Q195" s="68"/>
      <c r="R195" s="35"/>
      <c r="S195" s="35"/>
    </row>
    <row r="196" spans="1:19" ht="15.75" customHeight="1" x14ac:dyDescent="0.15">
      <c r="A196" s="65">
        <v>44756</v>
      </c>
      <c r="B196" s="66" t="e">
        <f t="shared" si="0"/>
        <v>#VALUE!</v>
      </c>
      <c r="C196" s="67">
        <f t="shared" si="1"/>
        <v>2022</v>
      </c>
      <c r="D196" s="67">
        <f t="shared" si="2"/>
        <v>7</v>
      </c>
      <c r="E196" s="67">
        <f t="shared" si="3"/>
        <v>14</v>
      </c>
      <c r="F196" s="17" t="s">
        <v>65</v>
      </c>
      <c r="G196" s="35">
        <f>'SETEMBRO 2023'!C137</f>
        <v>0</v>
      </c>
      <c r="H196" s="2"/>
      <c r="I196" s="2"/>
      <c r="J196" s="35"/>
      <c r="K196" s="35"/>
      <c r="L196" s="35"/>
      <c r="M196" s="35"/>
      <c r="N196" s="67"/>
      <c r="O196" s="67"/>
      <c r="P196" s="49"/>
      <c r="Q196" s="68"/>
      <c r="R196" s="35"/>
      <c r="S196" s="35"/>
    </row>
    <row r="197" spans="1:19" ht="15.75" customHeight="1" x14ac:dyDescent="0.15">
      <c r="A197" s="65">
        <v>44757</v>
      </c>
      <c r="B197" s="66" t="e">
        <f t="shared" si="0"/>
        <v>#VALUE!</v>
      </c>
      <c r="C197" s="67">
        <f t="shared" si="1"/>
        <v>2022</v>
      </c>
      <c r="D197" s="67">
        <f t="shared" si="2"/>
        <v>7</v>
      </c>
      <c r="E197" s="67">
        <f t="shared" si="3"/>
        <v>15</v>
      </c>
      <c r="F197" s="17" t="s">
        <v>66</v>
      </c>
      <c r="G197" s="35">
        <f>'SETEMBRO 2023'!C138</f>
        <v>0</v>
      </c>
      <c r="H197" s="2"/>
      <c r="I197" s="2"/>
      <c r="J197" s="35"/>
      <c r="K197" s="35"/>
      <c r="L197" s="35"/>
      <c r="M197" s="35"/>
      <c r="N197" s="67"/>
      <c r="O197" s="67"/>
      <c r="P197" s="49"/>
      <c r="Q197" s="68"/>
      <c r="R197" s="35"/>
      <c r="S197" s="35"/>
    </row>
    <row r="198" spans="1:19" ht="15.75" customHeight="1" x14ac:dyDescent="0.15">
      <c r="A198" s="65">
        <v>44758</v>
      </c>
      <c r="B198" s="66" t="e">
        <f t="shared" si="0"/>
        <v>#VALUE!</v>
      </c>
      <c r="C198" s="67">
        <f t="shared" si="1"/>
        <v>2022</v>
      </c>
      <c r="D198" s="67">
        <f t="shared" si="2"/>
        <v>7</v>
      </c>
      <c r="E198" s="67">
        <f t="shared" si="3"/>
        <v>16</v>
      </c>
      <c r="F198" s="17" t="s">
        <v>60</v>
      </c>
      <c r="G198" s="35">
        <f>'SETEMBRO 2023'!C139</f>
        <v>0</v>
      </c>
      <c r="H198" s="2"/>
      <c r="I198" s="2"/>
      <c r="J198" s="35"/>
      <c r="K198" s="35"/>
      <c r="L198" s="35"/>
      <c r="M198" s="35"/>
      <c r="N198" s="67"/>
      <c r="O198" s="67"/>
      <c r="P198" s="49"/>
      <c r="Q198" s="68"/>
      <c r="R198" s="35"/>
      <c r="S198" s="35"/>
    </row>
    <row r="199" spans="1:19" ht="15.75" customHeight="1" x14ac:dyDescent="0.15">
      <c r="A199" s="65">
        <v>44759</v>
      </c>
      <c r="B199" s="66" t="e">
        <f t="shared" si="0"/>
        <v>#VALUE!</v>
      </c>
      <c r="C199" s="67">
        <f t="shared" si="1"/>
        <v>2022</v>
      </c>
      <c r="D199" s="67">
        <f t="shared" si="2"/>
        <v>7</v>
      </c>
      <c r="E199" s="67">
        <f t="shared" si="3"/>
        <v>17</v>
      </c>
      <c r="F199" s="17" t="s">
        <v>61</v>
      </c>
      <c r="G199" s="35">
        <f>'SETEMBRO 2023'!C140</f>
        <v>0</v>
      </c>
      <c r="H199" s="2"/>
      <c r="I199" s="2"/>
      <c r="J199" s="35"/>
      <c r="K199" s="35"/>
      <c r="L199" s="35"/>
      <c r="M199" s="35"/>
      <c r="N199" s="67"/>
      <c r="O199" s="67"/>
      <c r="P199" s="49"/>
      <c r="Q199" s="68"/>
      <c r="R199" s="35"/>
      <c r="S199" s="35"/>
    </row>
    <row r="200" spans="1:19" ht="15.75" customHeight="1" x14ac:dyDescent="0.15">
      <c r="A200" s="65">
        <v>44760</v>
      </c>
      <c r="B200" s="66" t="e">
        <f t="shared" si="0"/>
        <v>#VALUE!</v>
      </c>
      <c r="C200" s="67">
        <f t="shared" si="1"/>
        <v>2022</v>
      </c>
      <c r="D200" s="67">
        <f t="shared" si="2"/>
        <v>7</v>
      </c>
      <c r="E200" s="67">
        <f t="shared" si="3"/>
        <v>18</v>
      </c>
      <c r="F200" s="17" t="s">
        <v>62</v>
      </c>
      <c r="G200" s="35">
        <f>'SETEMBRO 2023'!C141</f>
        <v>0</v>
      </c>
      <c r="H200" s="2"/>
      <c r="I200" s="2"/>
      <c r="J200" s="35"/>
      <c r="K200" s="35"/>
      <c r="L200" s="35"/>
      <c r="M200" s="35"/>
      <c r="N200" s="67"/>
      <c r="O200" s="67"/>
      <c r="P200" s="49"/>
      <c r="Q200" s="68"/>
      <c r="R200" s="35"/>
      <c r="S200" s="35"/>
    </row>
    <row r="201" spans="1:19" ht="15.75" customHeight="1" x14ac:dyDescent="0.15">
      <c r="A201" s="65">
        <v>44761</v>
      </c>
      <c r="B201" s="66" t="e">
        <f t="shared" si="0"/>
        <v>#VALUE!</v>
      </c>
      <c r="C201" s="67">
        <f t="shared" si="1"/>
        <v>2022</v>
      </c>
      <c r="D201" s="67">
        <f t="shared" si="2"/>
        <v>7</v>
      </c>
      <c r="E201" s="67">
        <f t="shared" si="3"/>
        <v>19</v>
      </c>
      <c r="F201" s="17" t="s">
        <v>63</v>
      </c>
      <c r="G201" s="35">
        <f>'SETEMBRO 2023'!C142</f>
        <v>0</v>
      </c>
      <c r="H201" s="2"/>
      <c r="I201" s="2"/>
      <c r="J201" s="35"/>
      <c r="K201" s="35"/>
      <c r="L201" s="35"/>
      <c r="M201" s="35"/>
      <c r="N201" s="67"/>
      <c r="O201" s="67"/>
      <c r="P201" s="49"/>
      <c r="Q201" s="68"/>
      <c r="R201" s="35"/>
      <c r="S201" s="35"/>
    </row>
    <row r="202" spans="1:19" ht="15.75" customHeight="1" x14ac:dyDescent="0.15">
      <c r="A202" s="65">
        <v>44762</v>
      </c>
      <c r="B202" s="66" t="e">
        <f t="shared" si="0"/>
        <v>#VALUE!</v>
      </c>
      <c r="C202" s="67">
        <f t="shared" si="1"/>
        <v>2022</v>
      </c>
      <c r="D202" s="67">
        <f t="shared" si="2"/>
        <v>7</v>
      </c>
      <c r="E202" s="67">
        <f t="shared" si="3"/>
        <v>20</v>
      </c>
      <c r="F202" s="17" t="s">
        <v>64</v>
      </c>
      <c r="G202" s="35">
        <f>'SETEMBRO 2023'!C143</f>
        <v>0</v>
      </c>
      <c r="H202" s="2"/>
      <c r="I202" s="2"/>
      <c r="J202" s="35"/>
      <c r="K202" s="35"/>
      <c r="L202" s="35"/>
      <c r="M202" s="35"/>
      <c r="N202" s="67"/>
      <c r="O202" s="67"/>
      <c r="P202" s="49"/>
      <c r="Q202" s="68"/>
      <c r="R202" s="35"/>
      <c r="S202" s="35"/>
    </row>
    <row r="203" spans="1:19" ht="15.75" customHeight="1" x14ac:dyDescent="0.15">
      <c r="A203" s="65">
        <v>44763</v>
      </c>
      <c r="B203" s="66" t="e">
        <f t="shared" si="0"/>
        <v>#VALUE!</v>
      </c>
      <c r="C203" s="67">
        <f t="shared" si="1"/>
        <v>2022</v>
      </c>
      <c r="D203" s="67">
        <f t="shared" si="2"/>
        <v>7</v>
      </c>
      <c r="E203" s="67">
        <f t="shared" si="3"/>
        <v>21</v>
      </c>
      <c r="F203" s="17" t="s">
        <v>65</v>
      </c>
      <c r="G203" s="35">
        <f>'SETEMBRO 2023'!C144</f>
        <v>0</v>
      </c>
      <c r="H203" s="2"/>
      <c r="I203" s="2"/>
      <c r="J203" s="35"/>
      <c r="K203" s="35"/>
      <c r="L203" s="35"/>
      <c r="M203" s="35"/>
      <c r="N203" s="67"/>
      <c r="O203" s="67"/>
      <c r="P203" s="49"/>
      <c r="Q203" s="68"/>
      <c r="R203" s="35"/>
      <c r="S203" s="35"/>
    </row>
    <row r="204" spans="1:19" ht="15.75" customHeight="1" x14ac:dyDescent="0.15">
      <c r="A204" s="65">
        <v>44764</v>
      </c>
      <c r="B204" s="66" t="e">
        <f t="shared" si="0"/>
        <v>#VALUE!</v>
      </c>
      <c r="C204" s="67">
        <f t="shared" si="1"/>
        <v>2022</v>
      </c>
      <c r="D204" s="67">
        <f t="shared" si="2"/>
        <v>7</v>
      </c>
      <c r="E204" s="67">
        <f t="shared" si="3"/>
        <v>22</v>
      </c>
      <c r="F204" s="17" t="s">
        <v>66</v>
      </c>
      <c r="G204" s="35">
        <f>'SETEMBRO 2023'!C145</f>
        <v>0</v>
      </c>
      <c r="H204" s="2"/>
      <c r="I204" s="2"/>
      <c r="J204" s="35"/>
      <c r="K204" s="35"/>
      <c r="L204" s="35"/>
      <c r="M204" s="35"/>
      <c r="N204" s="67"/>
      <c r="O204" s="67"/>
      <c r="P204" s="49"/>
      <c r="Q204" s="68"/>
      <c r="R204" s="35"/>
      <c r="S204" s="35"/>
    </row>
    <row r="205" spans="1:19" ht="15.75" customHeight="1" x14ac:dyDescent="0.15">
      <c r="A205" s="65">
        <v>44765</v>
      </c>
      <c r="B205" s="66" t="e">
        <f t="shared" si="0"/>
        <v>#VALUE!</v>
      </c>
      <c r="C205" s="67">
        <f t="shared" si="1"/>
        <v>2022</v>
      </c>
      <c r="D205" s="67">
        <f t="shared" si="2"/>
        <v>7</v>
      </c>
      <c r="E205" s="67">
        <f t="shared" si="3"/>
        <v>23</v>
      </c>
      <c r="F205" s="17" t="s">
        <v>60</v>
      </c>
      <c r="G205" s="35">
        <f>'SETEMBRO 2023'!C146</f>
        <v>0</v>
      </c>
      <c r="H205" s="2"/>
      <c r="I205" s="2"/>
      <c r="J205" s="35"/>
      <c r="K205" s="35"/>
      <c r="L205" s="35"/>
      <c r="M205" s="35"/>
      <c r="N205" s="67"/>
      <c r="O205" s="67"/>
      <c r="P205" s="49"/>
      <c r="Q205" s="68"/>
      <c r="R205" s="35"/>
      <c r="S205" s="35"/>
    </row>
    <row r="206" spans="1:19" ht="15.75" customHeight="1" x14ac:dyDescent="0.15">
      <c r="A206" s="65">
        <v>44766</v>
      </c>
      <c r="B206" s="66" t="e">
        <f t="shared" si="0"/>
        <v>#VALUE!</v>
      </c>
      <c r="C206" s="67">
        <f t="shared" si="1"/>
        <v>2022</v>
      </c>
      <c r="D206" s="67">
        <f t="shared" si="2"/>
        <v>7</v>
      </c>
      <c r="E206" s="67">
        <f t="shared" si="3"/>
        <v>24</v>
      </c>
      <c r="F206" s="17" t="s">
        <v>61</v>
      </c>
      <c r="G206" s="35">
        <f>'SETEMBRO 2023'!C147</f>
        <v>0</v>
      </c>
      <c r="H206" s="2"/>
      <c r="I206" s="2"/>
      <c r="J206" s="35"/>
      <c r="K206" s="35"/>
      <c r="L206" s="35"/>
      <c r="M206" s="35"/>
      <c r="N206" s="67"/>
      <c r="O206" s="67"/>
      <c r="P206" s="49"/>
      <c r="Q206" s="68"/>
      <c r="R206" s="35"/>
      <c r="S206" s="35"/>
    </row>
    <row r="207" spans="1:19" ht="15.75" customHeight="1" x14ac:dyDescent="0.15">
      <c r="A207" s="65">
        <v>44767</v>
      </c>
      <c r="B207" s="66" t="e">
        <f t="shared" si="0"/>
        <v>#VALUE!</v>
      </c>
      <c r="C207" s="67">
        <f t="shared" si="1"/>
        <v>2022</v>
      </c>
      <c r="D207" s="67">
        <f t="shared" si="2"/>
        <v>7</v>
      </c>
      <c r="E207" s="67">
        <f t="shared" si="3"/>
        <v>25</v>
      </c>
      <c r="F207" s="17" t="s">
        <v>62</v>
      </c>
      <c r="G207" s="35">
        <f>'SETEMBRO 2023'!C148</f>
        <v>0</v>
      </c>
      <c r="H207" s="2"/>
      <c r="I207" s="2"/>
      <c r="J207" s="35"/>
      <c r="K207" s="35"/>
      <c r="L207" s="35"/>
      <c r="M207" s="35"/>
      <c r="N207" s="67"/>
      <c r="O207" s="67"/>
      <c r="P207" s="49"/>
      <c r="Q207" s="68"/>
      <c r="R207" s="35"/>
      <c r="S207" s="35"/>
    </row>
    <row r="208" spans="1:19" ht="15.75" customHeight="1" x14ac:dyDescent="0.15">
      <c r="A208" s="65">
        <v>44768</v>
      </c>
      <c r="B208" s="66" t="e">
        <f t="shared" si="0"/>
        <v>#VALUE!</v>
      </c>
      <c r="C208" s="67">
        <f t="shared" si="1"/>
        <v>2022</v>
      </c>
      <c r="D208" s="67">
        <f t="shared" si="2"/>
        <v>7</v>
      </c>
      <c r="E208" s="67">
        <f t="shared" si="3"/>
        <v>26</v>
      </c>
      <c r="F208" s="17" t="s">
        <v>63</v>
      </c>
      <c r="G208" s="35">
        <f>'SETEMBRO 2023'!C149</f>
        <v>0</v>
      </c>
      <c r="H208" s="2"/>
      <c r="I208" s="2"/>
      <c r="J208" s="35"/>
      <c r="K208" s="35"/>
      <c r="L208" s="35"/>
      <c r="M208" s="35"/>
      <c r="N208" s="67"/>
      <c r="O208" s="67"/>
      <c r="P208" s="49"/>
      <c r="Q208" s="68"/>
      <c r="R208" s="35"/>
      <c r="S208" s="35"/>
    </row>
    <row r="209" spans="1:19" ht="15.75" customHeight="1" x14ac:dyDescent="0.15">
      <c r="A209" s="65">
        <v>44769</v>
      </c>
      <c r="B209" s="66" t="e">
        <f t="shared" si="0"/>
        <v>#VALUE!</v>
      </c>
      <c r="C209" s="67">
        <f t="shared" si="1"/>
        <v>2022</v>
      </c>
      <c r="D209" s="67">
        <f t="shared" si="2"/>
        <v>7</v>
      </c>
      <c r="E209" s="67">
        <f t="shared" si="3"/>
        <v>27</v>
      </c>
      <c r="F209" s="17" t="s">
        <v>64</v>
      </c>
      <c r="G209" s="35">
        <f>'SETEMBRO 2023'!C150</f>
        <v>0</v>
      </c>
      <c r="H209" s="2"/>
      <c r="I209" s="2"/>
      <c r="J209" s="35"/>
      <c r="K209" s="35"/>
      <c r="L209" s="35"/>
      <c r="M209" s="35"/>
      <c r="N209" s="67"/>
      <c r="O209" s="67"/>
      <c r="P209" s="49"/>
      <c r="Q209" s="68"/>
      <c r="R209" s="35"/>
      <c r="S209" s="35"/>
    </row>
    <row r="210" spans="1:19" ht="15.75" customHeight="1" x14ac:dyDescent="0.15">
      <c r="A210" s="65">
        <v>44770</v>
      </c>
      <c r="B210" s="66" t="e">
        <f t="shared" si="0"/>
        <v>#VALUE!</v>
      </c>
      <c r="C210" s="67">
        <f t="shared" si="1"/>
        <v>2022</v>
      </c>
      <c r="D210" s="67">
        <f t="shared" si="2"/>
        <v>7</v>
      </c>
      <c r="E210" s="67">
        <f t="shared" si="3"/>
        <v>28</v>
      </c>
      <c r="F210" s="17" t="s">
        <v>65</v>
      </c>
      <c r="G210" s="35">
        <f>'SETEMBRO 2023'!C151</f>
        <v>0</v>
      </c>
      <c r="H210" s="2"/>
      <c r="I210" s="2"/>
      <c r="J210" s="35"/>
      <c r="K210" s="35"/>
      <c r="L210" s="35"/>
      <c r="M210" s="35"/>
      <c r="N210" s="67"/>
      <c r="O210" s="67"/>
      <c r="P210" s="49"/>
      <c r="Q210" s="68"/>
      <c r="R210" s="35"/>
      <c r="S210" s="35"/>
    </row>
    <row r="211" spans="1:19" ht="15.75" customHeight="1" x14ac:dyDescent="0.15">
      <c r="A211" s="65">
        <v>44771</v>
      </c>
      <c r="B211" s="66" t="e">
        <f t="shared" si="0"/>
        <v>#VALUE!</v>
      </c>
      <c r="C211" s="67">
        <f t="shared" si="1"/>
        <v>2022</v>
      </c>
      <c r="D211" s="67">
        <f t="shared" si="2"/>
        <v>7</v>
      </c>
      <c r="E211" s="67">
        <f t="shared" si="3"/>
        <v>29</v>
      </c>
      <c r="F211" s="17" t="s">
        <v>66</v>
      </c>
      <c r="G211" s="35">
        <f>'SETEMBRO 2023'!C152</f>
        <v>0</v>
      </c>
      <c r="H211" s="2"/>
      <c r="I211" s="2"/>
      <c r="J211" s="35"/>
      <c r="K211" s="35"/>
      <c r="L211" s="35"/>
      <c r="M211" s="35"/>
      <c r="N211" s="67"/>
      <c r="O211" s="67"/>
      <c r="P211" s="49"/>
      <c r="Q211" s="68"/>
      <c r="R211" s="35"/>
      <c r="S211" s="35"/>
    </row>
    <row r="212" spans="1:19" ht="15.75" customHeight="1" x14ac:dyDescent="0.15">
      <c r="A212" s="65">
        <v>44772</v>
      </c>
      <c r="B212" s="66" t="e">
        <f t="shared" si="0"/>
        <v>#VALUE!</v>
      </c>
      <c r="C212" s="67">
        <f t="shared" si="1"/>
        <v>2022</v>
      </c>
      <c r="D212" s="67">
        <f t="shared" si="2"/>
        <v>7</v>
      </c>
      <c r="E212" s="67">
        <f t="shared" si="3"/>
        <v>30</v>
      </c>
      <c r="F212" s="17" t="s">
        <v>60</v>
      </c>
      <c r="G212" s="35">
        <f>'SETEMBRO 2023'!C153</f>
        <v>0</v>
      </c>
      <c r="H212" s="2"/>
      <c r="I212" s="2"/>
      <c r="J212" s="35"/>
      <c r="K212" s="35"/>
      <c r="L212" s="35"/>
      <c r="M212" s="35"/>
      <c r="N212" s="67"/>
      <c r="O212" s="67"/>
      <c r="P212" s="49"/>
      <c r="Q212" s="68"/>
      <c r="R212" s="35"/>
      <c r="S212" s="35"/>
    </row>
    <row r="213" spans="1:19" ht="15.75" customHeight="1" x14ac:dyDescent="0.15">
      <c r="A213" s="65">
        <v>44773</v>
      </c>
      <c r="B213" s="66" t="e">
        <f t="shared" si="0"/>
        <v>#VALUE!</v>
      </c>
      <c r="C213" s="67">
        <f t="shared" si="1"/>
        <v>2022</v>
      </c>
      <c r="D213" s="67">
        <f t="shared" si="2"/>
        <v>7</v>
      </c>
      <c r="E213" s="67">
        <f t="shared" si="3"/>
        <v>31</v>
      </c>
      <c r="F213" s="17" t="s">
        <v>61</v>
      </c>
      <c r="G213" s="35">
        <f>'SETEMBRO 2023'!C154</f>
        <v>0</v>
      </c>
      <c r="H213" s="2"/>
      <c r="I213" s="2"/>
      <c r="J213" s="35"/>
      <c r="K213" s="35"/>
      <c r="L213" s="35"/>
      <c r="M213" s="35"/>
      <c r="N213" s="67"/>
      <c r="O213" s="67"/>
      <c r="P213" s="49"/>
      <c r="Q213" s="68"/>
      <c r="R213" s="35"/>
      <c r="S213" s="35"/>
    </row>
    <row r="214" spans="1:19" ht="15.75" customHeight="1" x14ac:dyDescent="0.15">
      <c r="A214" s="65">
        <v>44774</v>
      </c>
      <c r="B214" s="66" t="e">
        <f t="shared" si="0"/>
        <v>#VALUE!</v>
      </c>
      <c r="C214" s="67">
        <f t="shared" si="1"/>
        <v>2022</v>
      </c>
      <c r="D214" s="67">
        <f t="shared" si="2"/>
        <v>8</v>
      </c>
      <c r="E214" s="67">
        <f t="shared" si="3"/>
        <v>1</v>
      </c>
      <c r="F214" s="17" t="s">
        <v>62</v>
      </c>
      <c r="G214" s="35">
        <f>'SETEMBRO 2023'!C155</f>
        <v>0</v>
      </c>
      <c r="H214" s="2"/>
      <c r="I214" s="2"/>
      <c r="J214" s="35"/>
      <c r="K214" s="35"/>
      <c r="L214" s="35"/>
      <c r="M214" s="35"/>
      <c r="N214" s="67"/>
      <c r="O214" s="67"/>
      <c r="P214" s="49"/>
      <c r="Q214" s="68"/>
      <c r="R214" s="35"/>
      <c r="S214" s="35"/>
    </row>
    <row r="215" spans="1:19" ht="15.75" customHeight="1" x14ac:dyDescent="0.15">
      <c r="A215" s="65">
        <v>44775</v>
      </c>
      <c r="B215" s="66" t="e">
        <f t="shared" si="0"/>
        <v>#VALUE!</v>
      </c>
      <c r="C215" s="67">
        <f t="shared" si="1"/>
        <v>2022</v>
      </c>
      <c r="D215" s="67">
        <f t="shared" si="2"/>
        <v>8</v>
      </c>
      <c r="E215" s="67">
        <f t="shared" si="3"/>
        <v>2</v>
      </c>
      <c r="F215" s="17" t="s">
        <v>63</v>
      </c>
      <c r="G215" s="35">
        <f>'SETEMBRO 2023'!C156</f>
        <v>0</v>
      </c>
      <c r="H215" s="2"/>
      <c r="I215" s="2"/>
      <c r="J215" s="35"/>
      <c r="K215" s="35"/>
      <c r="L215" s="35"/>
      <c r="M215" s="35"/>
      <c r="N215" s="67"/>
      <c r="O215" s="67"/>
      <c r="P215" s="49"/>
      <c r="Q215" s="68"/>
      <c r="R215" s="35"/>
      <c r="S215" s="35"/>
    </row>
    <row r="216" spans="1:19" ht="15.75" customHeight="1" x14ac:dyDescent="0.15">
      <c r="A216" s="65">
        <v>44776</v>
      </c>
      <c r="B216" s="66" t="e">
        <f t="shared" si="0"/>
        <v>#VALUE!</v>
      </c>
      <c r="C216" s="67">
        <f t="shared" si="1"/>
        <v>2022</v>
      </c>
      <c r="D216" s="67">
        <f t="shared" si="2"/>
        <v>8</v>
      </c>
      <c r="E216" s="67">
        <f t="shared" si="3"/>
        <v>3</v>
      </c>
      <c r="F216" s="17" t="s">
        <v>64</v>
      </c>
      <c r="G216" s="35">
        <f>'SETEMBRO 2023'!C157</f>
        <v>0</v>
      </c>
      <c r="H216" s="2"/>
      <c r="I216" s="2"/>
      <c r="J216" s="35"/>
      <c r="K216" s="35"/>
      <c r="L216" s="35"/>
      <c r="M216" s="35"/>
      <c r="N216" s="67"/>
      <c r="O216" s="67"/>
      <c r="P216" s="49"/>
      <c r="Q216" s="68"/>
      <c r="R216" s="35"/>
      <c r="S216" s="35"/>
    </row>
    <row r="217" spans="1:19" ht="15.75" customHeight="1" x14ac:dyDescent="0.15">
      <c r="A217" s="65">
        <v>44777</v>
      </c>
      <c r="B217" s="66" t="e">
        <f t="shared" si="0"/>
        <v>#VALUE!</v>
      </c>
      <c r="C217" s="67">
        <f t="shared" si="1"/>
        <v>2022</v>
      </c>
      <c r="D217" s="67">
        <f t="shared" si="2"/>
        <v>8</v>
      </c>
      <c r="E217" s="67">
        <f t="shared" si="3"/>
        <v>4</v>
      </c>
      <c r="F217" s="17" t="s">
        <v>65</v>
      </c>
      <c r="G217" s="35">
        <f>'SETEMBRO 2023'!C158</f>
        <v>0</v>
      </c>
      <c r="H217" s="2"/>
      <c r="I217" s="2"/>
      <c r="J217" s="35"/>
      <c r="K217" s="35"/>
      <c r="L217" s="35"/>
      <c r="M217" s="35"/>
      <c r="N217" s="67"/>
      <c r="O217" s="67"/>
      <c r="P217" s="49"/>
      <c r="Q217" s="68"/>
      <c r="R217" s="35"/>
      <c r="S217" s="35"/>
    </row>
    <row r="218" spans="1:19" ht="15.75" customHeight="1" x14ac:dyDescent="0.15">
      <c r="A218" s="65">
        <v>44778</v>
      </c>
      <c r="B218" s="66" t="e">
        <f t="shared" si="0"/>
        <v>#VALUE!</v>
      </c>
      <c r="C218" s="67">
        <f t="shared" si="1"/>
        <v>2022</v>
      </c>
      <c r="D218" s="67">
        <f t="shared" si="2"/>
        <v>8</v>
      </c>
      <c r="E218" s="67">
        <f t="shared" si="3"/>
        <v>5</v>
      </c>
      <c r="F218" s="17" t="s">
        <v>66</v>
      </c>
      <c r="G218" s="35">
        <f>'SETEMBRO 2023'!C159</f>
        <v>0</v>
      </c>
      <c r="H218" s="2"/>
      <c r="I218" s="2"/>
      <c r="J218" s="35"/>
      <c r="K218" s="35"/>
      <c r="L218" s="35"/>
      <c r="M218" s="35"/>
      <c r="N218" s="67"/>
      <c r="O218" s="67"/>
      <c r="P218" s="49"/>
      <c r="Q218" s="68"/>
      <c r="R218" s="35"/>
      <c r="S218" s="35"/>
    </row>
    <row r="219" spans="1:19" ht="15.75" customHeight="1" x14ac:dyDescent="0.15">
      <c r="A219" s="65">
        <v>44779</v>
      </c>
      <c r="B219" s="66" t="e">
        <f t="shared" si="0"/>
        <v>#VALUE!</v>
      </c>
      <c r="C219" s="67">
        <f t="shared" si="1"/>
        <v>2022</v>
      </c>
      <c r="D219" s="67">
        <f t="shared" si="2"/>
        <v>8</v>
      </c>
      <c r="E219" s="67">
        <f t="shared" si="3"/>
        <v>6</v>
      </c>
      <c r="F219" s="17" t="s">
        <v>60</v>
      </c>
      <c r="G219" s="35">
        <f>'SETEMBRO 2023'!C160</f>
        <v>0</v>
      </c>
      <c r="H219" s="2"/>
      <c r="I219" s="2"/>
      <c r="J219" s="35"/>
      <c r="K219" s="35"/>
      <c r="L219" s="35"/>
      <c r="M219" s="35"/>
      <c r="N219" s="67"/>
      <c r="O219" s="67"/>
      <c r="P219" s="49"/>
      <c r="Q219" s="68"/>
      <c r="R219" s="35"/>
      <c r="S219" s="35"/>
    </row>
    <row r="220" spans="1:19" ht="15.75" customHeight="1" x14ac:dyDescent="0.15">
      <c r="A220" s="65">
        <v>44780</v>
      </c>
      <c r="B220" s="66" t="e">
        <f t="shared" si="0"/>
        <v>#VALUE!</v>
      </c>
      <c r="C220" s="67">
        <f t="shared" si="1"/>
        <v>2022</v>
      </c>
      <c r="D220" s="67">
        <f t="shared" si="2"/>
        <v>8</v>
      </c>
      <c r="E220" s="67">
        <f t="shared" si="3"/>
        <v>7</v>
      </c>
      <c r="F220" s="17" t="s">
        <v>61</v>
      </c>
      <c r="G220" s="35">
        <f>'SETEMBRO 2023'!C161</f>
        <v>0</v>
      </c>
      <c r="H220" s="2"/>
      <c r="I220" s="2"/>
      <c r="J220" s="35"/>
      <c r="K220" s="35"/>
      <c r="L220" s="35"/>
      <c r="M220" s="35"/>
      <c r="N220" s="67"/>
      <c r="O220" s="67"/>
      <c r="P220" s="49"/>
      <c r="Q220" s="68"/>
      <c r="R220" s="35"/>
      <c r="S220" s="35"/>
    </row>
    <row r="221" spans="1:19" ht="15.75" customHeight="1" x14ac:dyDescent="0.15">
      <c r="A221" s="65">
        <v>44781</v>
      </c>
      <c r="B221" s="66" t="e">
        <f t="shared" si="0"/>
        <v>#VALUE!</v>
      </c>
      <c r="C221" s="67">
        <f t="shared" si="1"/>
        <v>2022</v>
      </c>
      <c r="D221" s="67">
        <f t="shared" si="2"/>
        <v>8</v>
      </c>
      <c r="E221" s="67">
        <f t="shared" si="3"/>
        <v>8</v>
      </c>
      <c r="F221" s="17" t="s">
        <v>62</v>
      </c>
      <c r="G221" s="35">
        <f>'SETEMBRO 2023'!C162</f>
        <v>0</v>
      </c>
      <c r="H221" s="2"/>
      <c r="I221" s="2"/>
      <c r="J221" s="35"/>
      <c r="K221" s="35"/>
      <c r="L221" s="35"/>
      <c r="M221" s="35"/>
      <c r="N221" s="67"/>
      <c r="O221" s="67"/>
      <c r="P221" s="49"/>
      <c r="Q221" s="68"/>
      <c r="R221" s="35"/>
      <c r="S221" s="35"/>
    </row>
    <row r="222" spans="1:19" ht="15.75" customHeight="1" x14ac:dyDescent="0.15">
      <c r="A222" s="65">
        <v>44782</v>
      </c>
      <c r="B222" s="66" t="e">
        <f t="shared" si="0"/>
        <v>#VALUE!</v>
      </c>
      <c r="C222" s="67">
        <f t="shared" si="1"/>
        <v>2022</v>
      </c>
      <c r="D222" s="67">
        <f t="shared" si="2"/>
        <v>8</v>
      </c>
      <c r="E222" s="67">
        <f t="shared" si="3"/>
        <v>9</v>
      </c>
      <c r="F222" s="17" t="s">
        <v>63</v>
      </c>
      <c r="G222" s="35">
        <f>'SETEMBRO 2023'!C163</f>
        <v>0</v>
      </c>
      <c r="H222" s="2"/>
      <c r="I222" s="2"/>
      <c r="J222" s="35"/>
      <c r="K222" s="35"/>
      <c r="L222" s="35"/>
      <c r="M222" s="35"/>
      <c r="N222" s="67"/>
      <c r="O222" s="67"/>
      <c r="P222" s="49"/>
      <c r="Q222" s="68"/>
      <c r="R222" s="35"/>
      <c r="S222" s="35"/>
    </row>
    <row r="223" spans="1:19" ht="15.75" customHeight="1" x14ac:dyDescent="0.15">
      <c r="A223" s="65">
        <v>44783</v>
      </c>
      <c r="B223" s="66" t="e">
        <f t="shared" si="0"/>
        <v>#VALUE!</v>
      </c>
      <c r="C223" s="67">
        <f t="shared" si="1"/>
        <v>2022</v>
      </c>
      <c r="D223" s="67">
        <f t="shared" si="2"/>
        <v>8</v>
      </c>
      <c r="E223" s="67">
        <f t="shared" si="3"/>
        <v>10</v>
      </c>
      <c r="F223" s="17" t="s">
        <v>64</v>
      </c>
      <c r="G223" s="35">
        <f>'SETEMBRO 2023'!C164</f>
        <v>0</v>
      </c>
      <c r="H223" s="2"/>
      <c r="I223" s="2"/>
      <c r="J223" s="35"/>
      <c r="K223" s="35"/>
      <c r="L223" s="35"/>
      <c r="M223" s="35"/>
      <c r="N223" s="67"/>
      <c r="O223" s="67"/>
      <c r="P223" s="49"/>
      <c r="Q223" s="68"/>
      <c r="R223" s="35"/>
      <c r="S223" s="35"/>
    </row>
    <row r="224" spans="1:19" ht="15.75" customHeight="1" x14ac:dyDescent="0.15">
      <c r="A224" s="65">
        <v>44784</v>
      </c>
      <c r="B224" s="66" t="e">
        <f t="shared" si="0"/>
        <v>#VALUE!</v>
      </c>
      <c r="C224" s="67">
        <f t="shared" si="1"/>
        <v>2022</v>
      </c>
      <c r="D224" s="67">
        <f t="shared" si="2"/>
        <v>8</v>
      </c>
      <c r="E224" s="67">
        <f t="shared" si="3"/>
        <v>11</v>
      </c>
      <c r="F224" s="17" t="s">
        <v>65</v>
      </c>
      <c r="G224" s="35">
        <f>'SETEMBRO 2023'!C165</f>
        <v>0</v>
      </c>
      <c r="H224" s="2"/>
      <c r="I224" s="2"/>
      <c r="J224" s="35"/>
      <c r="K224" s="35"/>
      <c r="L224" s="35"/>
      <c r="M224" s="35"/>
      <c r="N224" s="67"/>
      <c r="O224" s="67"/>
      <c r="P224" s="49"/>
      <c r="Q224" s="68"/>
      <c r="R224" s="35"/>
      <c r="S224" s="35"/>
    </row>
    <row r="225" spans="1:19" ht="15.75" customHeight="1" x14ac:dyDescent="0.15">
      <c r="A225" s="65">
        <v>44785</v>
      </c>
      <c r="B225" s="66" t="e">
        <f t="shared" si="0"/>
        <v>#VALUE!</v>
      </c>
      <c r="C225" s="67">
        <f t="shared" si="1"/>
        <v>2022</v>
      </c>
      <c r="D225" s="67">
        <f t="shared" si="2"/>
        <v>8</v>
      </c>
      <c r="E225" s="67">
        <f t="shared" si="3"/>
        <v>12</v>
      </c>
      <c r="F225" s="17" t="s">
        <v>66</v>
      </c>
      <c r="G225" s="35">
        <f>'SETEMBRO 2023'!C166</f>
        <v>0</v>
      </c>
      <c r="H225" s="2"/>
      <c r="I225" s="2"/>
      <c r="J225" s="35"/>
      <c r="K225" s="35"/>
      <c r="L225" s="35"/>
      <c r="M225" s="35"/>
      <c r="N225" s="67"/>
      <c r="O225" s="67"/>
      <c r="P225" s="49"/>
      <c r="Q225" s="68"/>
      <c r="R225" s="35"/>
      <c r="S225" s="35"/>
    </row>
    <row r="226" spans="1:19" ht="15.75" customHeight="1" x14ac:dyDescent="0.15">
      <c r="A226" s="65">
        <v>44786</v>
      </c>
      <c r="B226" s="66" t="e">
        <f t="shared" si="0"/>
        <v>#VALUE!</v>
      </c>
      <c r="C226" s="67">
        <f t="shared" si="1"/>
        <v>2022</v>
      </c>
      <c r="D226" s="67">
        <f t="shared" si="2"/>
        <v>8</v>
      </c>
      <c r="E226" s="67">
        <f t="shared" si="3"/>
        <v>13</v>
      </c>
      <c r="F226" s="17" t="s">
        <v>60</v>
      </c>
      <c r="G226" s="35">
        <f>'SETEMBRO 2023'!C167</f>
        <v>0</v>
      </c>
      <c r="H226" s="2"/>
      <c r="I226" s="2"/>
      <c r="J226" s="35"/>
      <c r="K226" s="35"/>
      <c r="L226" s="35"/>
      <c r="M226" s="35"/>
      <c r="N226" s="67"/>
      <c r="O226" s="67"/>
      <c r="P226" s="49"/>
      <c r="Q226" s="68"/>
      <c r="R226" s="35"/>
      <c r="S226" s="35"/>
    </row>
    <row r="227" spans="1:19" ht="15.75" customHeight="1" x14ac:dyDescent="0.15">
      <c r="A227" s="65">
        <v>44787</v>
      </c>
      <c r="B227" s="66" t="e">
        <f t="shared" si="0"/>
        <v>#VALUE!</v>
      </c>
      <c r="C227" s="67">
        <f t="shared" si="1"/>
        <v>2022</v>
      </c>
      <c r="D227" s="67">
        <f t="shared" si="2"/>
        <v>8</v>
      </c>
      <c r="E227" s="67">
        <f t="shared" si="3"/>
        <v>14</v>
      </c>
      <c r="F227" s="17" t="s">
        <v>61</v>
      </c>
      <c r="G227" s="35">
        <f>'SETEMBRO 2023'!C168</f>
        <v>0</v>
      </c>
      <c r="H227" s="2"/>
      <c r="I227" s="2"/>
      <c r="J227" s="35"/>
      <c r="K227" s="35"/>
      <c r="L227" s="35"/>
      <c r="M227" s="35"/>
      <c r="N227" s="67"/>
      <c r="O227" s="67"/>
      <c r="P227" s="49"/>
      <c r="Q227" s="68"/>
      <c r="R227" s="35"/>
      <c r="S227" s="35"/>
    </row>
    <row r="228" spans="1:19" ht="15.75" customHeight="1" x14ac:dyDescent="0.15">
      <c r="A228" s="65">
        <v>44788</v>
      </c>
      <c r="B228" s="66" t="e">
        <f t="shared" si="0"/>
        <v>#VALUE!</v>
      </c>
      <c r="C228" s="67">
        <f t="shared" si="1"/>
        <v>2022</v>
      </c>
      <c r="D228" s="67">
        <f t="shared" si="2"/>
        <v>8</v>
      </c>
      <c r="E228" s="67">
        <f t="shared" si="3"/>
        <v>15</v>
      </c>
      <c r="F228" s="17" t="s">
        <v>62</v>
      </c>
      <c r="G228" s="35">
        <f>'SETEMBRO 2023'!C169</f>
        <v>0</v>
      </c>
      <c r="H228" s="2"/>
      <c r="I228" s="2"/>
      <c r="J228" s="35"/>
      <c r="K228" s="35"/>
      <c r="L228" s="35"/>
      <c r="M228" s="35"/>
      <c r="N228" s="67"/>
      <c r="O228" s="67"/>
      <c r="P228" s="49"/>
      <c r="Q228" s="68"/>
      <c r="R228" s="35"/>
      <c r="S228" s="35"/>
    </row>
    <row r="229" spans="1:19" ht="15.75" customHeight="1" x14ac:dyDescent="0.15">
      <c r="A229" s="65">
        <v>44789</v>
      </c>
      <c r="B229" s="66" t="e">
        <f t="shared" si="0"/>
        <v>#VALUE!</v>
      </c>
      <c r="C229" s="67">
        <f t="shared" si="1"/>
        <v>2022</v>
      </c>
      <c r="D229" s="67">
        <f t="shared" si="2"/>
        <v>8</v>
      </c>
      <c r="E229" s="67">
        <f t="shared" si="3"/>
        <v>16</v>
      </c>
      <c r="F229" s="17" t="s">
        <v>63</v>
      </c>
      <c r="G229" s="35">
        <f>'SETEMBRO 2023'!C170</f>
        <v>0</v>
      </c>
      <c r="H229" s="2"/>
      <c r="I229" s="2"/>
      <c r="J229" s="35"/>
      <c r="K229" s="35"/>
      <c r="L229" s="35"/>
      <c r="M229" s="35"/>
      <c r="N229" s="67"/>
      <c r="O229" s="67"/>
      <c r="P229" s="49"/>
      <c r="Q229" s="68"/>
      <c r="R229" s="35"/>
      <c r="S229" s="35"/>
    </row>
    <row r="230" spans="1:19" ht="15.75" customHeight="1" x14ac:dyDescent="0.15">
      <c r="A230" s="65">
        <v>44790</v>
      </c>
      <c r="B230" s="66" t="e">
        <f t="shared" si="0"/>
        <v>#VALUE!</v>
      </c>
      <c r="C230" s="67">
        <f t="shared" si="1"/>
        <v>2022</v>
      </c>
      <c r="D230" s="67">
        <f t="shared" si="2"/>
        <v>8</v>
      </c>
      <c r="E230" s="67">
        <f t="shared" si="3"/>
        <v>17</v>
      </c>
      <c r="F230" s="17" t="s">
        <v>64</v>
      </c>
      <c r="G230" s="35">
        <f>'SETEMBRO 2023'!C171</f>
        <v>0</v>
      </c>
      <c r="H230" s="2"/>
      <c r="I230" s="2"/>
      <c r="J230" s="35"/>
      <c r="K230" s="35"/>
      <c r="L230" s="35"/>
      <c r="M230" s="35"/>
      <c r="N230" s="67"/>
      <c r="O230" s="67"/>
      <c r="P230" s="49"/>
      <c r="Q230" s="68"/>
      <c r="R230" s="35"/>
      <c r="S230" s="35"/>
    </row>
    <row r="231" spans="1:19" ht="15.75" customHeight="1" x14ac:dyDescent="0.15">
      <c r="A231" s="65">
        <v>44791</v>
      </c>
      <c r="B231" s="66" t="e">
        <f t="shared" si="0"/>
        <v>#VALUE!</v>
      </c>
      <c r="C231" s="67">
        <f t="shared" si="1"/>
        <v>2022</v>
      </c>
      <c r="D231" s="67">
        <f t="shared" si="2"/>
        <v>8</v>
      </c>
      <c r="E231" s="67">
        <f t="shared" si="3"/>
        <v>18</v>
      </c>
      <c r="F231" s="17" t="s">
        <v>65</v>
      </c>
      <c r="G231" s="35">
        <f>'SETEMBRO 2023'!C172</f>
        <v>0</v>
      </c>
      <c r="H231" s="2"/>
      <c r="I231" s="2"/>
      <c r="J231" s="35"/>
      <c r="K231" s="35"/>
      <c r="L231" s="35"/>
      <c r="M231" s="35"/>
      <c r="N231" s="67"/>
      <c r="O231" s="67"/>
      <c r="P231" s="49"/>
      <c r="Q231" s="68"/>
      <c r="R231" s="35"/>
      <c r="S231" s="35"/>
    </row>
    <row r="232" spans="1:19" ht="15.75" customHeight="1" x14ac:dyDescent="0.15">
      <c r="A232" s="65">
        <v>44792</v>
      </c>
      <c r="B232" s="66" t="e">
        <f t="shared" si="0"/>
        <v>#VALUE!</v>
      </c>
      <c r="C232" s="67">
        <f t="shared" si="1"/>
        <v>2022</v>
      </c>
      <c r="D232" s="67">
        <f t="shared" si="2"/>
        <v>8</v>
      </c>
      <c r="E232" s="67">
        <f t="shared" si="3"/>
        <v>19</v>
      </c>
      <c r="F232" s="17" t="s">
        <v>66</v>
      </c>
      <c r="G232" s="35">
        <f>'SETEMBRO 2023'!C173</f>
        <v>0</v>
      </c>
      <c r="H232" s="2"/>
      <c r="I232" s="2"/>
      <c r="J232" s="35"/>
      <c r="K232" s="35"/>
      <c r="L232" s="35"/>
      <c r="M232" s="35"/>
      <c r="N232" s="67"/>
      <c r="O232" s="67"/>
      <c r="P232" s="49"/>
      <c r="Q232" s="68"/>
      <c r="R232" s="35"/>
      <c r="S232" s="35"/>
    </row>
    <row r="233" spans="1:19" ht="15.75" customHeight="1" x14ac:dyDescent="0.15">
      <c r="A233" s="65">
        <v>44793</v>
      </c>
      <c r="B233" s="66" t="e">
        <f t="shared" si="0"/>
        <v>#VALUE!</v>
      </c>
      <c r="C233" s="67">
        <f t="shared" si="1"/>
        <v>2022</v>
      </c>
      <c r="D233" s="67">
        <f t="shared" si="2"/>
        <v>8</v>
      </c>
      <c r="E233" s="67">
        <f t="shared" si="3"/>
        <v>20</v>
      </c>
      <c r="F233" s="17" t="s">
        <v>60</v>
      </c>
      <c r="G233" s="35">
        <f>'SETEMBRO 2023'!C174</f>
        <v>0</v>
      </c>
      <c r="H233" s="2"/>
      <c r="I233" s="2"/>
      <c r="J233" s="35"/>
      <c r="K233" s="35"/>
      <c r="L233" s="35"/>
      <c r="M233" s="35"/>
      <c r="N233" s="67"/>
      <c r="O233" s="67"/>
      <c r="P233" s="49"/>
      <c r="Q233" s="68"/>
      <c r="R233" s="35"/>
      <c r="S233" s="35"/>
    </row>
    <row r="234" spans="1:19" ht="15.75" customHeight="1" x14ac:dyDescent="0.15">
      <c r="A234" s="65">
        <v>44794</v>
      </c>
      <c r="B234" s="66" t="e">
        <f t="shared" si="0"/>
        <v>#VALUE!</v>
      </c>
      <c r="C234" s="67">
        <f t="shared" si="1"/>
        <v>2022</v>
      </c>
      <c r="D234" s="67">
        <f t="shared" si="2"/>
        <v>8</v>
      </c>
      <c r="E234" s="67">
        <f t="shared" si="3"/>
        <v>21</v>
      </c>
      <c r="F234" s="17" t="s">
        <v>61</v>
      </c>
      <c r="G234" s="35">
        <f>'SETEMBRO 2023'!C175</f>
        <v>0</v>
      </c>
      <c r="H234" s="2"/>
      <c r="I234" s="2"/>
      <c r="J234" s="35"/>
      <c r="K234" s="35"/>
      <c r="L234" s="35"/>
      <c r="M234" s="35"/>
      <c r="N234" s="67"/>
      <c r="O234" s="67"/>
      <c r="P234" s="49"/>
      <c r="Q234" s="68"/>
      <c r="R234" s="35"/>
      <c r="S234" s="35"/>
    </row>
    <row r="235" spans="1:19" ht="15.75" customHeight="1" x14ac:dyDescent="0.15">
      <c r="A235" s="65">
        <v>44795</v>
      </c>
      <c r="B235" s="66" t="e">
        <f t="shared" si="0"/>
        <v>#VALUE!</v>
      </c>
      <c r="C235" s="67">
        <f t="shared" si="1"/>
        <v>2022</v>
      </c>
      <c r="D235" s="67">
        <f t="shared" si="2"/>
        <v>8</v>
      </c>
      <c r="E235" s="67">
        <f t="shared" si="3"/>
        <v>22</v>
      </c>
      <c r="F235" s="17" t="s">
        <v>62</v>
      </c>
      <c r="G235" s="35">
        <f>'SETEMBRO 2023'!C176</f>
        <v>0</v>
      </c>
      <c r="H235" s="2"/>
      <c r="I235" s="2"/>
      <c r="J235" s="35"/>
      <c r="K235" s="35"/>
      <c r="L235" s="35"/>
      <c r="M235" s="35"/>
      <c r="N235" s="67"/>
      <c r="O235" s="67"/>
      <c r="P235" s="49"/>
      <c r="Q235" s="68"/>
      <c r="R235" s="35"/>
      <c r="S235" s="35"/>
    </row>
    <row r="236" spans="1:19" ht="15.75" customHeight="1" x14ac:dyDescent="0.15">
      <c r="A236" s="65">
        <v>44796</v>
      </c>
      <c r="B236" s="66" t="e">
        <f t="shared" si="0"/>
        <v>#VALUE!</v>
      </c>
      <c r="C236" s="67">
        <f t="shared" si="1"/>
        <v>2022</v>
      </c>
      <c r="D236" s="67">
        <f t="shared" si="2"/>
        <v>8</v>
      </c>
      <c r="E236" s="67">
        <f t="shared" si="3"/>
        <v>23</v>
      </c>
      <c r="F236" s="17" t="s">
        <v>63</v>
      </c>
      <c r="G236" s="35">
        <f>'SETEMBRO 2023'!C177</f>
        <v>0</v>
      </c>
      <c r="H236" s="2"/>
      <c r="I236" s="2"/>
      <c r="J236" s="35"/>
      <c r="K236" s="35"/>
      <c r="L236" s="35"/>
      <c r="M236" s="35"/>
      <c r="N236" s="67"/>
      <c r="O236" s="67"/>
      <c r="P236" s="49"/>
      <c r="Q236" s="68"/>
      <c r="R236" s="35"/>
      <c r="S236" s="35"/>
    </row>
    <row r="237" spans="1:19" ht="15.75" customHeight="1" x14ac:dyDescent="0.15">
      <c r="A237" s="65">
        <v>44797</v>
      </c>
      <c r="B237" s="66" t="e">
        <f t="shared" si="0"/>
        <v>#VALUE!</v>
      </c>
      <c r="C237" s="67">
        <f t="shared" si="1"/>
        <v>2022</v>
      </c>
      <c r="D237" s="67">
        <f t="shared" si="2"/>
        <v>8</v>
      </c>
      <c r="E237" s="67">
        <f t="shared" si="3"/>
        <v>24</v>
      </c>
      <c r="F237" s="17" t="s">
        <v>64</v>
      </c>
      <c r="G237" s="35">
        <f>'SETEMBRO 2023'!C178</f>
        <v>0</v>
      </c>
      <c r="H237" s="2"/>
      <c r="I237" s="2"/>
      <c r="J237" s="35"/>
      <c r="K237" s="35"/>
      <c r="L237" s="35"/>
      <c r="M237" s="35"/>
      <c r="N237" s="67"/>
      <c r="O237" s="67"/>
      <c r="P237" s="49"/>
      <c r="Q237" s="68"/>
      <c r="R237" s="35"/>
      <c r="S237" s="35"/>
    </row>
    <row r="238" spans="1:19" ht="15.75" customHeight="1" x14ac:dyDescent="0.15">
      <c r="A238" s="65">
        <v>44798</v>
      </c>
      <c r="B238" s="66" t="e">
        <f t="shared" si="0"/>
        <v>#VALUE!</v>
      </c>
      <c r="C238" s="67">
        <f t="shared" si="1"/>
        <v>2022</v>
      </c>
      <c r="D238" s="67">
        <f t="shared" si="2"/>
        <v>8</v>
      </c>
      <c r="E238" s="67">
        <f t="shared" si="3"/>
        <v>25</v>
      </c>
      <c r="F238" s="17" t="s">
        <v>65</v>
      </c>
      <c r="G238" s="35">
        <f>'SETEMBRO 2023'!C179</f>
        <v>0</v>
      </c>
      <c r="H238" s="2"/>
      <c r="I238" s="2"/>
      <c r="J238" s="35"/>
      <c r="K238" s="35"/>
      <c r="L238" s="35"/>
      <c r="M238" s="35"/>
      <c r="N238" s="67"/>
      <c r="O238" s="67"/>
      <c r="P238" s="49"/>
      <c r="Q238" s="68"/>
      <c r="R238" s="35"/>
      <c r="S238" s="35"/>
    </row>
    <row r="239" spans="1:19" ht="15.75" customHeight="1" x14ac:dyDescent="0.15">
      <c r="A239" s="65">
        <v>44799</v>
      </c>
      <c r="B239" s="66" t="e">
        <f t="shared" si="0"/>
        <v>#VALUE!</v>
      </c>
      <c r="C239" s="67">
        <f t="shared" si="1"/>
        <v>2022</v>
      </c>
      <c r="D239" s="67">
        <f t="shared" si="2"/>
        <v>8</v>
      </c>
      <c r="E239" s="67">
        <f t="shared" si="3"/>
        <v>26</v>
      </c>
      <c r="F239" s="17" t="s">
        <v>66</v>
      </c>
      <c r="G239" s="35">
        <f>'SETEMBRO 2023'!C180</f>
        <v>0</v>
      </c>
      <c r="H239" s="2"/>
      <c r="I239" s="2"/>
      <c r="J239" s="35"/>
      <c r="K239" s="35"/>
      <c r="L239" s="35"/>
      <c r="M239" s="35"/>
      <c r="N239" s="67"/>
      <c r="O239" s="67"/>
      <c r="P239" s="49"/>
      <c r="Q239" s="68"/>
      <c r="R239" s="35"/>
      <c r="S239" s="35"/>
    </row>
    <row r="240" spans="1:19" ht="15.75" customHeight="1" x14ac:dyDescent="0.15">
      <c r="A240" s="65">
        <v>44800</v>
      </c>
      <c r="B240" s="66" t="e">
        <f t="shared" si="0"/>
        <v>#VALUE!</v>
      </c>
      <c r="C240" s="67">
        <f t="shared" si="1"/>
        <v>2022</v>
      </c>
      <c r="D240" s="67">
        <f t="shared" si="2"/>
        <v>8</v>
      </c>
      <c r="E240" s="67">
        <f t="shared" si="3"/>
        <v>27</v>
      </c>
      <c r="F240" s="17" t="s">
        <v>60</v>
      </c>
      <c r="G240" s="35">
        <f>'SETEMBRO 2023'!C181</f>
        <v>0</v>
      </c>
      <c r="H240" s="2"/>
      <c r="I240" s="2"/>
      <c r="J240" s="35"/>
      <c r="K240" s="35"/>
      <c r="L240" s="35"/>
      <c r="M240" s="35"/>
      <c r="N240" s="67"/>
      <c r="O240" s="67"/>
      <c r="P240" s="49"/>
      <c r="Q240" s="68"/>
      <c r="R240" s="35"/>
      <c r="S240" s="35"/>
    </row>
    <row r="241" spans="1:19" ht="15.75" customHeight="1" x14ac:dyDescent="0.15">
      <c r="A241" s="65">
        <v>44801</v>
      </c>
      <c r="B241" s="66" t="e">
        <f t="shared" si="0"/>
        <v>#VALUE!</v>
      </c>
      <c r="C241" s="67">
        <f t="shared" si="1"/>
        <v>2022</v>
      </c>
      <c r="D241" s="67">
        <f t="shared" si="2"/>
        <v>8</v>
      </c>
      <c r="E241" s="67">
        <f t="shared" si="3"/>
        <v>28</v>
      </c>
      <c r="F241" s="17" t="s">
        <v>61</v>
      </c>
      <c r="G241" s="35">
        <f>'SETEMBRO 2023'!C182</f>
        <v>0</v>
      </c>
      <c r="H241" s="2"/>
      <c r="I241" s="2"/>
      <c r="J241" s="35"/>
      <c r="K241" s="35"/>
      <c r="L241" s="35"/>
      <c r="M241" s="35"/>
      <c r="N241" s="67"/>
      <c r="O241" s="67"/>
      <c r="P241" s="49"/>
      <c r="Q241" s="68"/>
      <c r="R241" s="35"/>
      <c r="S241" s="35"/>
    </row>
    <row r="242" spans="1:19" ht="15.75" customHeight="1" x14ac:dyDescent="0.15">
      <c r="A242" s="65">
        <v>44802</v>
      </c>
      <c r="B242" s="66" t="e">
        <f t="shared" si="0"/>
        <v>#VALUE!</v>
      </c>
      <c r="C242" s="67">
        <f t="shared" si="1"/>
        <v>2022</v>
      </c>
      <c r="D242" s="67">
        <f t="shared" si="2"/>
        <v>8</v>
      </c>
      <c r="E242" s="67">
        <f t="shared" si="3"/>
        <v>29</v>
      </c>
      <c r="F242" s="17" t="s">
        <v>62</v>
      </c>
      <c r="G242" s="35">
        <f>'SETEMBRO 2023'!C183</f>
        <v>0</v>
      </c>
      <c r="H242" s="2"/>
      <c r="I242" s="2"/>
      <c r="J242" s="35"/>
      <c r="K242" s="35"/>
      <c r="L242" s="35"/>
      <c r="M242" s="35"/>
      <c r="N242" s="67"/>
      <c r="O242" s="67"/>
      <c r="P242" s="49"/>
      <c r="Q242" s="68"/>
      <c r="R242" s="35"/>
      <c r="S242" s="35"/>
    </row>
    <row r="243" spans="1:19" ht="15.75" customHeight="1" x14ac:dyDescent="0.15">
      <c r="A243" s="65">
        <v>44803</v>
      </c>
      <c r="B243" s="66" t="e">
        <f t="shared" si="0"/>
        <v>#VALUE!</v>
      </c>
      <c r="C243" s="67">
        <f t="shared" si="1"/>
        <v>2022</v>
      </c>
      <c r="D243" s="67">
        <f t="shared" si="2"/>
        <v>8</v>
      </c>
      <c r="E243" s="67">
        <f t="shared" si="3"/>
        <v>30</v>
      </c>
      <c r="F243" s="17" t="s">
        <v>63</v>
      </c>
      <c r="G243" s="35">
        <f>'SETEMBRO 2023'!C184</f>
        <v>0</v>
      </c>
      <c r="H243" s="2"/>
      <c r="I243" s="2"/>
      <c r="J243" s="35"/>
      <c r="K243" s="35"/>
      <c r="L243" s="35"/>
      <c r="M243" s="35"/>
      <c r="N243" s="67"/>
      <c r="O243" s="67"/>
      <c r="P243" s="49"/>
      <c r="Q243" s="68"/>
      <c r="R243" s="35"/>
      <c r="S243" s="35"/>
    </row>
    <row r="244" spans="1:19" ht="15.75" customHeight="1" x14ac:dyDescent="0.15">
      <c r="A244" s="65">
        <v>44804</v>
      </c>
      <c r="B244" s="66" t="e">
        <f t="shared" si="0"/>
        <v>#VALUE!</v>
      </c>
      <c r="C244" s="67">
        <f t="shared" si="1"/>
        <v>2022</v>
      </c>
      <c r="D244" s="67">
        <f t="shared" si="2"/>
        <v>8</v>
      </c>
      <c r="E244" s="67">
        <f t="shared" si="3"/>
        <v>31</v>
      </c>
      <c r="F244" s="17" t="s">
        <v>64</v>
      </c>
      <c r="G244" s="35">
        <f>'SETEMBRO 2023'!C185</f>
        <v>0</v>
      </c>
      <c r="H244" s="2"/>
      <c r="I244" s="2"/>
      <c r="J244" s="35"/>
      <c r="K244" s="35"/>
      <c r="L244" s="35"/>
      <c r="M244" s="35"/>
      <c r="N244" s="67"/>
      <c r="O244" s="67"/>
      <c r="P244" s="49"/>
      <c r="Q244" s="68"/>
      <c r="R244" s="35"/>
      <c r="S244" s="35"/>
    </row>
    <row r="245" spans="1:19" ht="15.75" customHeight="1" x14ac:dyDescent="0.15">
      <c r="A245" s="65">
        <v>44805</v>
      </c>
      <c r="B245" s="66" t="e">
        <f t="shared" si="0"/>
        <v>#VALUE!</v>
      </c>
      <c r="C245" s="67">
        <f t="shared" si="1"/>
        <v>2022</v>
      </c>
      <c r="D245" s="67">
        <f t="shared" si="2"/>
        <v>9</v>
      </c>
      <c r="E245" s="67">
        <f t="shared" si="3"/>
        <v>1</v>
      </c>
      <c r="F245" s="17" t="s">
        <v>65</v>
      </c>
      <c r="G245" s="35">
        <f>'SETEMBRO 2023'!C186</f>
        <v>0</v>
      </c>
      <c r="H245" s="2"/>
      <c r="I245" s="2"/>
      <c r="J245" s="35"/>
      <c r="K245" s="35"/>
      <c r="L245" s="35"/>
      <c r="M245" s="35"/>
      <c r="N245" s="67"/>
      <c r="O245" s="67"/>
      <c r="P245" s="49"/>
      <c r="Q245" s="68"/>
      <c r="R245" s="35"/>
      <c r="S245" s="35"/>
    </row>
    <row r="246" spans="1:19" ht="15.75" customHeight="1" x14ac:dyDescent="0.15">
      <c r="A246" s="65">
        <v>44806</v>
      </c>
      <c r="B246" s="66" t="e">
        <f t="shared" si="0"/>
        <v>#VALUE!</v>
      </c>
      <c r="C246" s="67">
        <f t="shared" si="1"/>
        <v>2022</v>
      </c>
      <c r="D246" s="67">
        <f t="shared" si="2"/>
        <v>9</v>
      </c>
      <c r="E246" s="67">
        <f t="shared" si="3"/>
        <v>2</v>
      </c>
      <c r="F246" s="17" t="s">
        <v>66</v>
      </c>
      <c r="G246" s="35">
        <f>'SETEMBRO 2023'!C187</f>
        <v>0</v>
      </c>
      <c r="H246" s="2"/>
      <c r="I246" s="2"/>
      <c r="J246" s="35"/>
      <c r="K246" s="35"/>
      <c r="L246" s="35"/>
      <c r="M246" s="35"/>
      <c r="N246" s="67"/>
      <c r="O246" s="67"/>
      <c r="P246" s="49"/>
      <c r="Q246" s="68"/>
      <c r="R246" s="35"/>
      <c r="S246" s="35"/>
    </row>
    <row r="247" spans="1:19" ht="15.75" customHeight="1" x14ac:dyDescent="0.15">
      <c r="A247" s="65">
        <v>44807</v>
      </c>
      <c r="B247" s="66" t="e">
        <f t="shared" si="0"/>
        <v>#VALUE!</v>
      </c>
      <c r="C247" s="67">
        <f t="shared" si="1"/>
        <v>2022</v>
      </c>
      <c r="D247" s="67">
        <f t="shared" si="2"/>
        <v>9</v>
      </c>
      <c r="E247" s="67">
        <f t="shared" si="3"/>
        <v>3</v>
      </c>
      <c r="F247" s="17" t="s">
        <v>60</v>
      </c>
      <c r="G247" s="35">
        <f>'SETEMBRO 2023'!C188</f>
        <v>0</v>
      </c>
      <c r="H247" s="2"/>
      <c r="I247" s="2"/>
      <c r="J247" s="35"/>
      <c r="K247" s="35"/>
      <c r="L247" s="35"/>
      <c r="M247" s="35"/>
      <c r="N247" s="67"/>
      <c r="O247" s="67"/>
      <c r="P247" s="49"/>
      <c r="Q247" s="68"/>
      <c r="R247" s="35"/>
      <c r="S247" s="35"/>
    </row>
    <row r="248" spans="1:19" ht="15.75" customHeight="1" x14ac:dyDescent="0.15">
      <c r="A248" s="65">
        <v>44808</v>
      </c>
      <c r="B248" s="66" t="e">
        <f t="shared" si="0"/>
        <v>#VALUE!</v>
      </c>
      <c r="C248" s="67">
        <f t="shared" si="1"/>
        <v>2022</v>
      </c>
      <c r="D248" s="67">
        <f t="shared" si="2"/>
        <v>9</v>
      </c>
      <c r="E248" s="67">
        <f t="shared" si="3"/>
        <v>4</v>
      </c>
      <c r="F248" s="17" t="s">
        <v>61</v>
      </c>
      <c r="G248" s="35">
        <f>'SETEMBRO 2023'!C189</f>
        <v>0</v>
      </c>
      <c r="H248" s="2"/>
      <c r="I248" s="2"/>
      <c r="J248" s="35"/>
      <c r="K248" s="35"/>
      <c r="L248" s="35"/>
      <c r="M248" s="35"/>
      <c r="N248" s="67"/>
      <c r="O248" s="67"/>
      <c r="P248" s="49"/>
      <c r="Q248" s="68"/>
      <c r="R248" s="35"/>
      <c r="S248" s="35"/>
    </row>
    <row r="249" spans="1:19" ht="15.75" customHeight="1" x14ac:dyDescent="0.15">
      <c r="A249" s="65">
        <v>44809</v>
      </c>
      <c r="B249" s="66" t="e">
        <f t="shared" si="0"/>
        <v>#VALUE!</v>
      </c>
      <c r="C249" s="67">
        <f t="shared" si="1"/>
        <v>2022</v>
      </c>
      <c r="D249" s="67">
        <f t="shared" si="2"/>
        <v>9</v>
      </c>
      <c r="E249" s="67">
        <f t="shared" si="3"/>
        <v>5</v>
      </c>
      <c r="F249" s="17" t="s">
        <v>62</v>
      </c>
      <c r="G249" s="35">
        <f>'SETEMBRO 2023'!C190</f>
        <v>0</v>
      </c>
      <c r="H249" s="2"/>
      <c r="I249" s="2"/>
      <c r="J249" s="35"/>
      <c r="K249" s="35"/>
      <c r="L249" s="35"/>
      <c r="M249" s="35"/>
      <c r="N249" s="67"/>
      <c r="O249" s="67"/>
      <c r="P249" s="49"/>
      <c r="Q249" s="68"/>
      <c r="R249" s="35"/>
      <c r="S249" s="35"/>
    </row>
    <row r="250" spans="1:19" ht="15.75" customHeight="1" x14ac:dyDescent="0.15">
      <c r="A250" s="65">
        <v>44810</v>
      </c>
      <c r="B250" s="66" t="e">
        <f t="shared" si="0"/>
        <v>#VALUE!</v>
      </c>
      <c r="C250" s="67">
        <f t="shared" si="1"/>
        <v>2022</v>
      </c>
      <c r="D250" s="67">
        <f t="shared" si="2"/>
        <v>9</v>
      </c>
      <c r="E250" s="67">
        <f t="shared" si="3"/>
        <v>6</v>
      </c>
      <c r="F250" s="17" t="s">
        <v>63</v>
      </c>
      <c r="G250" s="35">
        <f>'SETEMBRO 2023'!C191</f>
        <v>0</v>
      </c>
      <c r="H250" s="2"/>
      <c r="I250" s="2"/>
      <c r="J250" s="35"/>
      <c r="K250" s="35"/>
      <c r="L250" s="35"/>
      <c r="M250" s="35"/>
      <c r="N250" s="67"/>
      <c r="O250" s="67"/>
      <c r="P250" s="49"/>
      <c r="Q250" s="68"/>
      <c r="R250" s="35"/>
      <c r="S250" s="35"/>
    </row>
    <row r="251" spans="1:19" ht="15.75" customHeight="1" x14ac:dyDescent="0.15">
      <c r="A251" s="65">
        <v>44811</v>
      </c>
      <c r="B251" s="66" t="e">
        <f t="shared" si="0"/>
        <v>#VALUE!</v>
      </c>
      <c r="C251" s="67">
        <f t="shared" si="1"/>
        <v>2022</v>
      </c>
      <c r="D251" s="67">
        <f t="shared" si="2"/>
        <v>9</v>
      </c>
      <c r="E251" s="67">
        <f t="shared" si="3"/>
        <v>7</v>
      </c>
      <c r="F251" s="17" t="s">
        <v>64</v>
      </c>
      <c r="G251" s="35">
        <f>'SETEMBRO 2023'!C192</f>
        <v>0</v>
      </c>
      <c r="H251" s="2"/>
      <c r="I251" s="2"/>
      <c r="J251" s="35"/>
      <c r="K251" s="35"/>
      <c r="L251" s="35"/>
      <c r="M251" s="35"/>
      <c r="N251" s="67"/>
      <c r="O251" s="67"/>
      <c r="P251" s="49"/>
      <c r="Q251" s="68"/>
      <c r="R251" s="35"/>
      <c r="S251" s="35"/>
    </row>
    <row r="252" spans="1:19" ht="15.75" customHeight="1" x14ac:dyDescent="0.15">
      <c r="A252" s="65">
        <v>44812</v>
      </c>
      <c r="B252" s="66" t="e">
        <f t="shared" si="0"/>
        <v>#VALUE!</v>
      </c>
      <c r="C252" s="67">
        <f t="shared" si="1"/>
        <v>2022</v>
      </c>
      <c r="D252" s="67">
        <f t="shared" si="2"/>
        <v>9</v>
      </c>
      <c r="E252" s="67">
        <f t="shared" si="3"/>
        <v>8</v>
      </c>
      <c r="F252" s="17" t="s">
        <v>65</v>
      </c>
      <c r="G252" s="35">
        <f>'SETEMBRO 2023'!C193</f>
        <v>0</v>
      </c>
      <c r="H252" s="2"/>
      <c r="I252" s="2"/>
      <c r="J252" s="35"/>
      <c r="K252" s="35"/>
      <c r="L252" s="35"/>
      <c r="M252" s="35"/>
      <c r="N252" s="67"/>
      <c r="O252" s="67"/>
      <c r="P252" s="49"/>
      <c r="Q252" s="68"/>
      <c r="R252" s="35"/>
      <c r="S252" s="35"/>
    </row>
    <row r="253" spans="1:19" ht="15.75" customHeight="1" x14ac:dyDescent="0.15">
      <c r="A253" s="65">
        <v>44813</v>
      </c>
      <c r="B253" s="66" t="e">
        <f t="shared" si="0"/>
        <v>#VALUE!</v>
      </c>
      <c r="C253" s="67">
        <f t="shared" si="1"/>
        <v>2022</v>
      </c>
      <c r="D253" s="67">
        <f t="shared" si="2"/>
        <v>9</v>
      </c>
      <c r="E253" s="67">
        <f t="shared" si="3"/>
        <v>9</v>
      </c>
      <c r="F253" s="17" t="s">
        <v>66</v>
      </c>
      <c r="G253" s="35">
        <f>'SETEMBRO 2023'!C194</f>
        <v>0</v>
      </c>
      <c r="H253" s="2"/>
      <c r="I253" s="2"/>
      <c r="J253" s="35"/>
      <c r="K253" s="35"/>
      <c r="L253" s="35"/>
      <c r="M253" s="35"/>
      <c r="N253" s="67"/>
      <c r="O253" s="67"/>
      <c r="P253" s="49"/>
      <c r="Q253" s="68"/>
      <c r="R253" s="35"/>
      <c r="S253" s="35"/>
    </row>
    <row r="254" spans="1:19" ht="15.75" customHeight="1" x14ac:dyDescent="0.15">
      <c r="A254" s="65">
        <v>44814</v>
      </c>
      <c r="B254" s="66" t="e">
        <f t="shared" si="0"/>
        <v>#VALUE!</v>
      </c>
      <c r="C254" s="67">
        <f t="shared" si="1"/>
        <v>2022</v>
      </c>
      <c r="D254" s="67">
        <f t="shared" si="2"/>
        <v>9</v>
      </c>
      <c r="E254" s="67">
        <f t="shared" si="3"/>
        <v>10</v>
      </c>
      <c r="F254" s="17" t="s">
        <v>60</v>
      </c>
      <c r="G254" s="35">
        <f>'SETEMBRO 2023'!C195</f>
        <v>0</v>
      </c>
      <c r="H254" s="2"/>
      <c r="I254" s="2"/>
      <c r="J254" s="35"/>
      <c r="K254" s="35"/>
      <c r="L254" s="35"/>
      <c r="M254" s="35"/>
      <c r="N254" s="67"/>
      <c r="O254" s="67"/>
      <c r="P254" s="49"/>
      <c r="Q254" s="68"/>
      <c r="R254" s="35"/>
      <c r="S254" s="35"/>
    </row>
    <row r="255" spans="1:19" ht="15.75" customHeight="1" x14ac:dyDescent="0.15">
      <c r="A255" s="65">
        <v>44815</v>
      </c>
      <c r="B255" s="66" t="e">
        <f t="shared" si="0"/>
        <v>#VALUE!</v>
      </c>
      <c r="C255" s="67">
        <f t="shared" si="1"/>
        <v>2022</v>
      </c>
      <c r="D255" s="67">
        <f t="shared" si="2"/>
        <v>9</v>
      </c>
      <c r="E255" s="67">
        <f t="shared" si="3"/>
        <v>11</v>
      </c>
      <c r="F255" s="17" t="s">
        <v>61</v>
      </c>
      <c r="G255" s="35">
        <f>'SETEMBRO 2023'!C196</f>
        <v>0</v>
      </c>
      <c r="H255" s="2"/>
      <c r="I255" s="2"/>
      <c r="J255" s="35"/>
      <c r="K255" s="35"/>
      <c r="L255" s="35"/>
      <c r="M255" s="35"/>
      <c r="N255" s="67"/>
      <c r="O255" s="67"/>
      <c r="P255" s="49"/>
      <c r="Q255" s="68"/>
      <c r="R255" s="35"/>
      <c r="S255" s="35"/>
    </row>
    <row r="256" spans="1:19" ht="15.75" customHeight="1" x14ac:dyDescent="0.15">
      <c r="A256" s="65">
        <v>44816</v>
      </c>
      <c r="B256" s="66" t="e">
        <f t="shared" si="0"/>
        <v>#VALUE!</v>
      </c>
      <c r="C256" s="67">
        <f t="shared" si="1"/>
        <v>2022</v>
      </c>
      <c r="D256" s="67">
        <f t="shared" si="2"/>
        <v>9</v>
      </c>
      <c r="E256" s="67">
        <f t="shared" si="3"/>
        <v>12</v>
      </c>
      <c r="F256" s="17" t="s">
        <v>62</v>
      </c>
      <c r="G256" s="35">
        <f>'SETEMBRO 2023'!C197</f>
        <v>0</v>
      </c>
      <c r="H256" s="2"/>
      <c r="I256" s="2"/>
      <c r="J256" s="35"/>
      <c r="K256" s="35"/>
      <c r="L256" s="35"/>
      <c r="M256" s="35"/>
      <c r="N256" s="67"/>
      <c r="O256" s="67"/>
      <c r="P256" s="49"/>
      <c r="Q256" s="68"/>
      <c r="R256" s="35"/>
      <c r="S256" s="35"/>
    </row>
    <row r="257" spans="1:19" ht="15.75" customHeight="1" x14ac:dyDescent="0.15">
      <c r="A257" s="65">
        <v>44817</v>
      </c>
      <c r="B257" s="66" t="e">
        <f t="shared" ref="B257:B366" si="4">DATEVALUE(A257)</f>
        <v>#VALUE!</v>
      </c>
      <c r="C257" s="67">
        <f t="shared" ref="C257:C366" si="5">YEAR(A257)</f>
        <v>2022</v>
      </c>
      <c r="D257" s="67">
        <f t="shared" ref="D257:D366" si="6">MONTH(A257)</f>
        <v>9</v>
      </c>
      <c r="E257" s="67">
        <f t="shared" ref="E257:E366" si="7">DAY(A257)</f>
        <v>13</v>
      </c>
      <c r="F257" s="17" t="s">
        <v>63</v>
      </c>
      <c r="G257" s="35">
        <f>'SETEMBRO 2023'!C198</f>
        <v>0</v>
      </c>
      <c r="H257" s="2"/>
      <c r="I257" s="2"/>
      <c r="J257" s="35"/>
      <c r="K257" s="35"/>
      <c r="L257" s="35"/>
      <c r="M257" s="35"/>
      <c r="N257" s="67"/>
      <c r="O257" s="67"/>
      <c r="P257" s="49"/>
      <c r="Q257" s="68"/>
      <c r="R257" s="35"/>
      <c r="S257" s="35"/>
    </row>
    <row r="258" spans="1:19" ht="15.75" customHeight="1" x14ac:dyDescent="0.15">
      <c r="A258" s="65">
        <v>44818</v>
      </c>
      <c r="B258" s="66" t="e">
        <f t="shared" si="4"/>
        <v>#VALUE!</v>
      </c>
      <c r="C258" s="67">
        <f t="shared" si="5"/>
        <v>2022</v>
      </c>
      <c r="D258" s="67">
        <f t="shared" si="6"/>
        <v>9</v>
      </c>
      <c r="E258" s="67">
        <f t="shared" si="7"/>
        <v>14</v>
      </c>
      <c r="F258" s="17" t="s">
        <v>64</v>
      </c>
      <c r="G258" s="35">
        <f>'SETEMBRO 2023'!C199</f>
        <v>0</v>
      </c>
      <c r="H258" s="2"/>
      <c r="I258" s="2"/>
      <c r="J258" s="35"/>
      <c r="K258" s="35"/>
      <c r="L258" s="35"/>
      <c r="M258" s="35"/>
      <c r="N258" s="67"/>
      <c r="O258" s="67"/>
      <c r="P258" s="49"/>
      <c r="Q258" s="68"/>
      <c r="R258" s="35"/>
      <c r="S258" s="35"/>
    </row>
    <row r="259" spans="1:19" ht="15.75" customHeight="1" x14ac:dyDescent="0.15">
      <c r="A259" s="65">
        <v>44819</v>
      </c>
      <c r="B259" s="66" t="e">
        <f t="shared" si="4"/>
        <v>#VALUE!</v>
      </c>
      <c r="C259" s="67">
        <f t="shared" si="5"/>
        <v>2022</v>
      </c>
      <c r="D259" s="67">
        <f t="shared" si="6"/>
        <v>9</v>
      </c>
      <c r="E259" s="67">
        <f t="shared" si="7"/>
        <v>15</v>
      </c>
      <c r="F259" s="17" t="s">
        <v>65</v>
      </c>
      <c r="G259" s="35">
        <f>'SETEMBRO 2023'!C200</f>
        <v>0</v>
      </c>
      <c r="H259" s="2"/>
      <c r="I259" s="2"/>
      <c r="J259" s="35"/>
      <c r="K259" s="35"/>
      <c r="L259" s="35"/>
      <c r="M259" s="35"/>
      <c r="N259" s="67"/>
      <c r="O259" s="67"/>
      <c r="P259" s="49"/>
      <c r="Q259" s="68"/>
      <c r="R259" s="35"/>
      <c r="S259" s="35"/>
    </row>
    <row r="260" spans="1:19" ht="15.75" customHeight="1" x14ac:dyDescent="0.15">
      <c r="A260" s="65">
        <v>44820</v>
      </c>
      <c r="B260" s="66" t="e">
        <f t="shared" si="4"/>
        <v>#VALUE!</v>
      </c>
      <c r="C260" s="67">
        <f t="shared" si="5"/>
        <v>2022</v>
      </c>
      <c r="D260" s="67">
        <f t="shared" si="6"/>
        <v>9</v>
      </c>
      <c r="E260" s="67">
        <f t="shared" si="7"/>
        <v>16</v>
      </c>
      <c r="F260" s="17" t="s">
        <v>66</v>
      </c>
      <c r="G260" s="35">
        <f>'SETEMBRO 2023'!C201</f>
        <v>0</v>
      </c>
      <c r="H260" s="2"/>
      <c r="I260" s="2"/>
      <c r="J260" s="35"/>
      <c r="K260" s="35"/>
      <c r="L260" s="35"/>
      <c r="M260" s="35"/>
      <c r="N260" s="67"/>
      <c r="O260" s="67"/>
      <c r="P260" s="49"/>
      <c r="Q260" s="68"/>
      <c r="R260" s="35"/>
      <c r="S260" s="35"/>
    </row>
    <row r="261" spans="1:19" ht="15.75" customHeight="1" x14ac:dyDescent="0.15">
      <c r="A261" s="65">
        <v>44821</v>
      </c>
      <c r="B261" s="66" t="e">
        <f t="shared" si="4"/>
        <v>#VALUE!</v>
      </c>
      <c r="C261" s="67">
        <f t="shared" si="5"/>
        <v>2022</v>
      </c>
      <c r="D261" s="67">
        <f t="shared" si="6"/>
        <v>9</v>
      </c>
      <c r="E261" s="67">
        <f t="shared" si="7"/>
        <v>17</v>
      </c>
      <c r="F261" s="17" t="s">
        <v>60</v>
      </c>
      <c r="G261" s="35">
        <f>'SETEMBRO 2023'!C202</f>
        <v>0</v>
      </c>
      <c r="H261" s="2"/>
      <c r="I261" s="2"/>
      <c r="J261" s="35"/>
      <c r="K261" s="35"/>
      <c r="L261" s="35"/>
      <c r="M261" s="35"/>
      <c r="N261" s="67"/>
      <c r="O261" s="67"/>
      <c r="P261" s="49"/>
      <c r="Q261" s="68"/>
      <c r="R261" s="35"/>
      <c r="S261" s="35"/>
    </row>
    <row r="262" spans="1:19" ht="15.75" customHeight="1" x14ac:dyDescent="0.15">
      <c r="A262" s="65">
        <v>44822</v>
      </c>
      <c r="B262" s="66" t="e">
        <f t="shared" si="4"/>
        <v>#VALUE!</v>
      </c>
      <c r="C262" s="67">
        <f t="shared" si="5"/>
        <v>2022</v>
      </c>
      <c r="D262" s="67">
        <f t="shared" si="6"/>
        <v>9</v>
      </c>
      <c r="E262" s="67">
        <f t="shared" si="7"/>
        <v>18</v>
      </c>
      <c r="F262" s="17" t="s">
        <v>61</v>
      </c>
      <c r="G262" s="35">
        <f>'SETEMBRO 2023'!C203</f>
        <v>0</v>
      </c>
      <c r="H262" s="2"/>
      <c r="I262" s="2"/>
      <c r="J262" s="35"/>
      <c r="K262" s="35"/>
      <c r="L262" s="35"/>
      <c r="M262" s="35"/>
      <c r="N262" s="67"/>
      <c r="O262" s="67"/>
      <c r="P262" s="49"/>
      <c r="Q262" s="68"/>
      <c r="R262" s="35"/>
      <c r="S262" s="35"/>
    </row>
    <row r="263" spans="1:19" ht="15.75" customHeight="1" x14ac:dyDescent="0.15">
      <c r="A263" s="65">
        <v>44823</v>
      </c>
      <c r="B263" s="66" t="e">
        <f t="shared" si="4"/>
        <v>#VALUE!</v>
      </c>
      <c r="C263" s="67">
        <f t="shared" si="5"/>
        <v>2022</v>
      </c>
      <c r="D263" s="67">
        <f t="shared" si="6"/>
        <v>9</v>
      </c>
      <c r="E263" s="67">
        <f t="shared" si="7"/>
        <v>19</v>
      </c>
      <c r="F263" s="17" t="s">
        <v>62</v>
      </c>
      <c r="G263" s="35">
        <f>'SETEMBRO 2023'!C204</f>
        <v>0</v>
      </c>
      <c r="H263" s="2"/>
      <c r="I263" s="2"/>
      <c r="J263" s="35"/>
      <c r="K263" s="35"/>
      <c r="L263" s="35"/>
      <c r="M263" s="35"/>
      <c r="N263" s="67"/>
      <c r="O263" s="67"/>
      <c r="P263" s="49"/>
      <c r="Q263" s="68"/>
      <c r="R263" s="35"/>
      <c r="S263" s="35"/>
    </row>
    <row r="264" spans="1:19" ht="15.75" customHeight="1" x14ac:dyDescent="0.15">
      <c r="A264" s="65">
        <v>44824</v>
      </c>
      <c r="B264" s="66" t="e">
        <f t="shared" si="4"/>
        <v>#VALUE!</v>
      </c>
      <c r="C264" s="67">
        <f t="shared" si="5"/>
        <v>2022</v>
      </c>
      <c r="D264" s="67">
        <f t="shared" si="6"/>
        <v>9</v>
      </c>
      <c r="E264" s="67">
        <f t="shared" si="7"/>
        <v>20</v>
      </c>
      <c r="F264" s="17" t="s">
        <v>63</v>
      </c>
      <c r="G264" s="35">
        <f>'SETEMBRO 2023'!C205</f>
        <v>0</v>
      </c>
      <c r="H264" s="2"/>
      <c r="I264" s="2"/>
      <c r="J264" s="35"/>
      <c r="K264" s="35"/>
      <c r="L264" s="35"/>
      <c r="M264" s="35"/>
      <c r="N264" s="67"/>
      <c r="O264" s="67"/>
      <c r="P264" s="49"/>
      <c r="Q264" s="68"/>
      <c r="R264" s="35"/>
      <c r="S264" s="35"/>
    </row>
    <row r="265" spans="1:19" ht="15.75" customHeight="1" x14ac:dyDescent="0.15">
      <c r="A265" s="65">
        <v>44825</v>
      </c>
      <c r="B265" s="66" t="e">
        <f t="shared" si="4"/>
        <v>#VALUE!</v>
      </c>
      <c r="C265" s="67">
        <f t="shared" si="5"/>
        <v>2022</v>
      </c>
      <c r="D265" s="67">
        <f t="shared" si="6"/>
        <v>9</v>
      </c>
      <c r="E265" s="67">
        <f t="shared" si="7"/>
        <v>21</v>
      </c>
      <c r="F265" s="17" t="s">
        <v>64</v>
      </c>
      <c r="G265" s="35">
        <f>'SETEMBRO 2023'!C206</f>
        <v>0</v>
      </c>
      <c r="H265" s="2"/>
      <c r="I265" s="2"/>
      <c r="J265" s="35"/>
      <c r="K265" s="35"/>
      <c r="L265" s="35"/>
      <c r="M265" s="35"/>
      <c r="N265" s="67"/>
      <c r="O265" s="67"/>
      <c r="P265" s="49"/>
      <c r="Q265" s="68"/>
      <c r="R265" s="35"/>
      <c r="S265" s="35"/>
    </row>
    <row r="266" spans="1:19" ht="15.75" customHeight="1" x14ac:dyDescent="0.15">
      <c r="A266" s="65">
        <v>44826</v>
      </c>
      <c r="B266" s="66" t="e">
        <f t="shared" si="4"/>
        <v>#VALUE!</v>
      </c>
      <c r="C266" s="67">
        <f t="shared" si="5"/>
        <v>2022</v>
      </c>
      <c r="D266" s="67">
        <f t="shared" si="6"/>
        <v>9</v>
      </c>
      <c r="E266" s="67">
        <f t="shared" si="7"/>
        <v>22</v>
      </c>
      <c r="F266" s="17" t="s">
        <v>65</v>
      </c>
      <c r="G266" s="35">
        <f>'SETEMBRO 2023'!C207</f>
        <v>0</v>
      </c>
      <c r="H266" s="2"/>
      <c r="I266" s="2"/>
      <c r="J266" s="35"/>
      <c r="K266" s="35"/>
      <c r="L266" s="35"/>
      <c r="M266" s="35"/>
      <c r="N266" s="67"/>
      <c r="O266" s="67"/>
      <c r="P266" s="49"/>
      <c r="Q266" s="68"/>
      <c r="R266" s="35"/>
      <c r="S266" s="35"/>
    </row>
    <row r="267" spans="1:19" ht="15.75" customHeight="1" x14ac:dyDescent="0.15">
      <c r="A267" s="65">
        <v>44827</v>
      </c>
      <c r="B267" s="66" t="e">
        <f t="shared" si="4"/>
        <v>#VALUE!</v>
      </c>
      <c r="C267" s="67">
        <f t="shared" si="5"/>
        <v>2022</v>
      </c>
      <c r="D267" s="67">
        <f t="shared" si="6"/>
        <v>9</v>
      </c>
      <c r="E267" s="67">
        <f t="shared" si="7"/>
        <v>23</v>
      </c>
      <c r="F267" s="17" t="s">
        <v>66</v>
      </c>
      <c r="G267" s="35">
        <f>'SETEMBRO 2023'!C208</f>
        <v>0</v>
      </c>
      <c r="H267" s="2"/>
      <c r="I267" s="2"/>
      <c r="J267" s="35"/>
      <c r="K267" s="35"/>
      <c r="L267" s="35"/>
      <c r="M267" s="35"/>
      <c r="N267" s="67"/>
      <c r="O267" s="67"/>
      <c r="P267" s="49"/>
      <c r="Q267" s="68"/>
      <c r="R267" s="35"/>
      <c r="S267" s="35"/>
    </row>
    <row r="268" spans="1:19" ht="15.75" customHeight="1" x14ac:dyDescent="0.15">
      <c r="A268" s="65">
        <v>44828</v>
      </c>
      <c r="B268" s="66" t="e">
        <f t="shared" si="4"/>
        <v>#VALUE!</v>
      </c>
      <c r="C268" s="67">
        <f t="shared" si="5"/>
        <v>2022</v>
      </c>
      <c r="D268" s="67">
        <f t="shared" si="6"/>
        <v>9</v>
      </c>
      <c r="E268" s="67">
        <f t="shared" si="7"/>
        <v>24</v>
      </c>
      <c r="F268" s="17" t="s">
        <v>60</v>
      </c>
      <c r="G268" s="35">
        <f>'SETEMBRO 2023'!C209</f>
        <v>0</v>
      </c>
      <c r="H268" s="2"/>
      <c r="I268" s="2"/>
      <c r="J268" s="35"/>
      <c r="K268" s="35"/>
      <c r="L268" s="35"/>
      <c r="M268" s="35"/>
      <c r="N268" s="67"/>
      <c r="O268" s="67"/>
      <c r="P268" s="49"/>
      <c r="Q268" s="68"/>
      <c r="R268" s="35"/>
      <c r="S268" s="35"/>
    </row>
    <row r="269" spans="1:19" ht="15.75" customHeight="1" x14ac:dyDescent="0.15">
      <c r="A269" s="65">
        <v>44829</v>
      </c>
      <c r="B269" s="66" t="e">
        <f t="shared" si="4"/>
        <v>#VALUE!</v>
      </c>
      <c r="C269" s="67">
        <f t="shared" si="5"/>
        <v>2022</v>
      </c>
      <c r="D269" s="67">
        <f t="shared" si="6"/>
        <v>9</v>
      </c>
      <c r="E269" s="67">
        <f t="shared" si="7"/>
        <v>25</v>
      </c>
      <c r="F269" s="17" t="s">
        <v>61</v>
      </c>
      <c r="G269" s="35">
        <f>'SETEMBRO 2023'!C210</f>
        <v>0</v>
      </c>
      <c r="H269" s="2"/>
      <c r="I269" s="2"/>
      <c r="J269" s="35"/>
      <c r="K269" s="35"/>
      <c r="L269" s="35"/>
      <c r="M269" s="35"/>
      <c r="N269" s="67"/>
      <c r="O269" s="67"/>
      <c r="P269" s="49"/>
      <c r="Q269" s="68"/>
      <c r="R269" s="35"/>
      <c r="S269" s="35"/>
    </row>
    <row r="270" spans="1:19" ht="15.75" customHeight="1" x14ac:dyDescent="0.15">
      <c r="A270" s="65">
        <v>44830</v>
      </c>
      <c r="B270" s="66" t="e">
        <f t="shared" si="4"/>
        <v>#VALUE!</v>
      </c>
      <c r="C270" s="67">
        <f t="shared" si="5"/>
        <v>2022</v>
      </c>
      <c r="D270" s="67">
        <f t="shared" si="6"/>
        <v>9</v>
      </c>
      <c r="E270" s="67">
        <f t="shared" si="7"/>
        <v>26</v>
      </c>
      <c r="F270" s="17" t="s">
        <v>62</v>
      </c>
      <c r="G270" s="35">
        <f>'SETEMBRO 2023'!C211</f>
        <v>0</v>
      </c>
      <c r="H270" s="2"/>
      <c r="I270" s="2"/>
      <c r="J270" s="35"/>
      <c r="K270" s="35"/>
      <c r="L270" s="35"/>
      <c r="M270" s="35"/>
      <c r="N270" s="67"/>
      <c r="O270" s="67"/>
      <c r="P270" s="49"/>
      <c r="Q270" s="68"/>
      <c r="R270" s="35"/>
      <c r="S270" s="35"/>
    </row>
    <row r="271" spans="1:19" ht="15.75" customHeight="1" x14ac:dyDescent="0.15">
      <c r="A271" s="65">
        <v>44831</v>
      </c>
      <c r="B271" s="66" t="e">
        <f t="shared" si="4"/>
        <v>#VALUE!</v>
      </c>
      <c r="C271" s="67">
        <f t="shared" si="5"/>
        <v>2022</v>
      </c>
      <c r="D271" s="67">
        <f t="shared" si="6"/>
        <v>9</v>
      </c>
      <c r="E271" s="67">
        <f t="shared" si="7"/>
        <v>27</v>
      </c>
      <c r="F271" s="17" t="s">
        <v>63</v>
      </c>
      <c r="G271" s="35">
        <f>'SETEMBRO 2023'!C212</f>
        <v>0</v>
      </c>
      <c r="H271" s="2"/>
      <c r="I271" s="2"/>
      <c r="J271" s="35"/>
      <c r="K271" s="35"/>
      <c r="L271" s="35"/>
      <c r="M271" s="35"/>
      <c r="N271" s="67"/>
      <c r="O271" s="67"/>
      <c r="P271" s="49"/>
      <c r="Q271" s="68"/>
      <c r="R271" s="35"/>
      <c r="S271" s="35"/>
    </row>
    <row r="272" spans="1:19" ht="15.75" customHeight="1" x14ac:dyDescent="0.15">
      <c r="A272" s="65">
        <v>44832</v>
      </c>
      <c r="B272" s="66" t="e">
        <f t="shared" si="4"/>
        <v>#VALUE!</v>
      </c>
      <c r="C272" s="67">
        <f t="shared" si="5"/>
        <v>2022</v>
      </c>
      <c r="D272" s="67">
        <f t="shared" si="6"/>
        <v>9</v>
      </c>
      <c r="E272" s="67">
        <f t="shared" si="7"/>
        <v>28</v>
      </c>
      <c r="F272" s="17" t="s">
        <v>64</v>
      </c>
      <c r="G272" s="35">
        <f>'SETEMBRO 2023'!C213</f>
        <v>0</v>
      </c>
      <c r="H272" s="2"/>
      <c r="I272" s="2"/>
      <c r="J272" s="35"/>
      <c r="K272" s="35"/>
      <c r="L272" s="35"/>
      <c r="M272" s="35"/>
      <c r="N272" s="67"/>
      <c r="O272" s="67"/>
      <c r="P272" s="49"/>
      <c r="Q272" s="68"/>
      <c r="R272" s="35"/>
      <c r="S272" s="35"/>
    </row>
    <row r="273" spans="1:19" ht="15.75" customHeight="1" x14ac:dyDescent="0.15">
      <c r="A273" s="65">
        <v>44833</v>
      </c>
      <c r="B273" s="66" t="e">
        <f t="shared" si="4"/>
        <v>#VALUE!</v>
      </c>
      <c r="C273" s="67">
        <f t="shared" si="5"/>
        <v>2022</v>
      </c>
      <c r="D273" s="67">
        <f t="shared" si="6"/>
        <v>9</v>
      </c>
      <c r="E273" s="67">
        <f t="shared" si="7"/>
        <v>29</v>
      </c>
      <c r="F273" s="17" t="s">
        <v>65</v>
      </c>
      <c r="G273" s="35">
        <f>'SETEMBRO 2023'!C214</f>
        <v>0</v>
      </c>
      <c r="H273" s="2"/>
      <c r="I273" s="2"/>
      <c r="J273" s="35"/>
      <c r="K273" s="35"/>
      <c r="L273" s="35"/>
      <c r="M273" s="35"/>
      <c r="N273" s="67"/>
      <c r="O273" s="67"/>
      <c r="P273" s="49"/>
      <c r="Q273" s="68"/>
      <c r="R273" s="35"/>
      <c r="S273" s="35"/>
    </row>
    <row r="274" spans="1:19" ht="15.75" customHeight="1" x14ac:dyDescent="0.15">
      <c r="A274" s="65">
        <v>44834</v>
      </c>
      <c r="B274" s="66" t="e">
        <f t="shared" si="4"/>
        <v>#VALUE!</v>
      </c>
      <c r="C274" s="67">
        <f t="shared" si="5"/>
        <v>2022</v>
      </c>
      <c r="D274" s="67">
        <f t="shared" si="6"/>
        <v>9</v>
      </c>
      <c r="E274" s="67">
        <f t="shared" si="7"/>
        <v>30</v>
      </c>
      <c r="F274" s="17" t="s">
        <v>66</v>
      </c>
      <c r="G274" s="35">
        <f>'SETEMBRO 2023'!C215</f>
        <v>0</v>
      </c>
      <c r="H274" s="2"/>
      <c r="I274" s="2"/>
      <c r="J274" s="35"/>
      <c r="K274" s="35"/>
      <c r="L274" s="35"/>
      <c r="M274" s="35"/>
      <c r="N274" s="67"/>
      <c r="O274" s="67"/>
      <c r="P274" s="49"/>
      <c r="Q274" s="68"/>
      <c r="R274" s="35"/>
      <c r="S274" s="35"/>
    </row>
    <row r="275" spans="1:19" ht="15.75" customHeight="1" x14ac:dyDescent="0.15">
      <c r="A275" s="65">
        <v>44835</v>
      </c>
      <c r="B275" s="66" t="e">
        <f t="shared" si="4"/>
        <v>#VALUE!</v>
      </c>
      <c r="C275" s="67">
        <f t="shared" si="5"/>
        <v>2022</v>
      </c>
      <c r="D275" s="67">
        <f t="shared" si="6"/>
        <v>10</v>
      </c>
      <c r="E275" s="67">
        <f t="shared" si="7"/>
        <v>1</v>
      </c>
      <c r="F275" s="17" t="s">
        <v>60</v>
      </c>
      <c r="G275" s="35">
        <f>'SETEMBRO 2023'!C216</f>
        <v>0</v>
      </c>
      <c r="H275" s="2"/>
      <c r="I275" s="2"/>
      <c r="J275" s="35"/>
      <c r="K275" s="35"/>
      <c r="L275" s="35"/>
      <c r="M275" s="35"/>
      <c r="N275" s="67"/>
      <c r="O275" s="67"/>
      <c r="P275" s="49"/>
      <c r="Q275" s="68"/>
      <c r="R275" s="35"/>
      <c r="S275" s="35"/>
    </row>
    <row r="276" spans="1:19" ht="15.75" customHeight="1" x14ac:dyDescent="0.15">
      <c r="A276" s="65">
        <v>44836</v>
      </c>
      <c r="B276" s="66" t="e">
        <f t="shared" si="4"/>
        <v>#VALUE!</v>
      </c>
      <c r="C276" s="67">
        <f t="shared" si="5"/>
        <v>2022</v>
      </c>
      <c r="D276" s="67">
        <f t="shared" si="6"/>
        <v>10</v>
      </c>
      <c r="E276" s="67">
        <f t="shared" si="7"/>
        <v>2</v>
      </c>
      <c r="F276" s="17" t="s">
        <v>61</v>
      </c>
      <c r="G276" s="35">
        <f>'SETEMBRO 2023'!C217</f>
        <v>0</v>
      </c>
      <c r="H276" s="2"/>
      <c r="I276" s="2"/>
      <c r="J276" s="35"/>
      <c r="K276" s="35"/>
      <c r="L276" s="35"/>
      <c r="M276" s="35"/>
      <c r="N276" s="67"/>
      <c r="O276" s="67"/>
      <c r="P276" s="49"/>
      <c r="Q276" s="68"/>
      <c r="R276" s="35"/>
      <c r="S276" s="35"/>
    </row>
    <row r="277" spans="1:19" ht="15.75" customHeight="1" x14ac:dyDescent="0.15">
      <c r="A277" s="65">
        <v>44837</v>
      </c>
      <c r="B277" s="66" t="e">
        <f t="shared" si="4"/>
        <v>#VALUE!</v>
      </c>
      <c r="C277" s="67">
        <f t="shared" si="5"/>
        <v>2022</v>
      </c>
      <c r="D277" s="67">
        <f t="shared" si="6"/>
        <v>10</v>
      </c>
      <c r="E277" s="67">
        <f t="shared" si="7"/>
        <v>3</v>
      </c>
      <c r="F277" s="17" t="s">
        <v>62</v>
      </c>
      <c r="G277" s="35">
        <f>'SETEMBRO 2023'!C218</f>
        <v>0</v>
      </c>
      <c r="H277" s="2"/>
      <c r="I277" s="2"/>
      <c r="J277" s="35"/>
      <c r="K277" s="35"/>
      <c r="L277" s="35"/>
      <c r="M277" s="35"/>
      <c r="N277" s="67"/>
      <c r="O277" s="67"/>
      <c r="P277" s="49"/>
      <c r="Q277" s="68"/>
      <c r="R277" s="35"/>
      <c r="S277" s="35"/>
    </row>
    <row r="278" spans="1:19" ht="15.75" customHeight="1" x14ac:dyDescent="0.15">
      <c r="A278" s="65">
        <v>44838</v>
      </c>
      <c r="B278" s="66" t="e">
        <f t="shared" si="4"/>
        <v>#VALUE!</v>
      </c>
      <c r="C278" s="67">
        <f t="shared" si="5"/>
        <v>2022</v>
      </c>
      <c r="D278" s="67">
        <f t="shared" si="6"/>
        <v>10</v>
      </c>
      <c r="E278" s="67">
        <f t="shared" si="7"/>
        <v>4</v>
      </c>
      <c r="F278" s="17" t="s">
        <v>63</v>
      </c>
      <c r="G278" s="35">
        <f>'SETEMBRO 2023'!C219</f>
        <v>0</v>
      </c>
      <c r="H278" s="2"/>
      <c r="I278" s="2"/>
      <c r="J278" s="35"/>
      <c r="K278" s="35"/>
      <c r="L278" s="35"/>
      <c r="M278" s="35"/>
      <c r="N278" s="67"/>
      <c r="O278" s="67"/>
      <c r="P278" s="49"/>
      <c r="Q278" s="68"/>
      <c r="R278" s="35"/>
      <c r="S278" s="35"/>
    </row>
    <row r="279" spans="1:19" ht="15.75" customHeight="1" x14ac:dyDescent="0.15">
      <c r="A279" s="65">
        <v>44839</v>
      </c>
      <c r="B279" s="66" t="e">
        <f t="shared" si="4"/>
        <v>#VALUE!</v>
      </c>
      <c r="C279" s="67">
        <f t="shared" si="5"/>
        <v>2022</v>
      </c>
      <c r="D279" s="67">
        <f t="shared" si="6"/>
        <v>10</v>
      </c>
      <c r="E279" s="67">
        <f t="shared" si="7"/>
        <v>5</v>
      </c>
      <c r="F279" s="17" t="s">
        <v>64</v>
      </c>
      <c r="G279" s="35">
        <f>'SETEMBRO 2023'!C220</f>
        <v>0</v>
      </c>
      <c r="H279" s="2"/>
      <c r="I279" s="2"/>
      <c r="J279" s="35"/>
      <c r="K279" s="35"/>
      <c r="L279" s="35"/>
      <c r="M279" s="35"/>
      <c r="N279" s="67"/>
      <c r="O279" s="67"/>
      <c r="P279" s="49"/>
      <c r="Q279" s="68"/>
      <c r="R279" s="35"/>
      <c r="S279" s="35"/>
    </row>
    <row r="280" spans="1:19" ht="15.75" customHeight="1" x14ac:dyDescent="0.15">
      <c r="A280" s="65">
        <v>44840</v>
      </c>
      <c r="B280" s="66" t="e">
        <f t="shared" si="4"/>
        <v>#VALUE!</v>
      </c>
      <c r="C280" s="67">
        <f t="shared" si="5"/>
        <v>2022</v>
      </c>
      <c r="D280" s="67">
        <f t="shared" si="6"/>
        <v>10</v>
      </c>
      <c r="E280" s="67">
        <f t="shared" si="7"/>
        <v>6</v>
      </c>
      <c r="F280" s="17" t="s">
        <v>65</v>
      </c>
      <c r="G280" s="35">
        <f>'SETEMBRO 2023'!C221</f>
        <v>0</v>
      </c>
      <c r="H280" s="2"/>
      <c r="I280" s="2"/>
      <c r="J280" s="35"/>
      <c r="K280" s="35"/>
      <c r="L280" s="35"/>
      <c r="M280" s="35"/>
      <c r="N280" s="67"/>
      <c r="O280" s="67"/>
      <c r="P280" s="49"/>
      <c r="Q280" s="68"/>
      <c r="R280" s="35"/>
      <c r="S280" s="35"/>
    </row>
    <row r="281" spans="1:19" ht="15.75" customHeight="1" x14ac:dyDescent="0.15">
      <c r="A281" s="65">
        <v>44841</v>
      </c>
      <c r="B281" s="66" t="e">
        <f t="shared" si="4"/>
        <v>#VALUE!</v>
      </c>
      <c r="C281" s="67">
        <f t="shared" si="5"/>
        <v>2022</v>
      </c>
      <c r="D281" s="67">
        <f t="shared" si="6"/>
        <v>10</v>
      </c>
      <c r="E281" s="67">
        <f t="shared" si="7"/>
        <v>7</v>
      </c>
      <c r="F281" s="17" t="s">
        <v>66</v>
      </c>
      <c r="G281" s="35">
        <f>'SETEMBRO 2023'!C222</f>
        <v>0</v>
      </c>
      <c r="H281" s="2"/>
      <c r="I281" s="2"/>
      <c r="J281" s="35"/>
      <c r="K281" s="35"/>
      <c r="L281" s="35"/>
      <c r="M281" s="35"/>
      <c r="N281" s="67"/>
      <c r="O281" s="67"/>
      <c r="P281" s="49"/>
      <c r="Q281" s="68"/>
      <c r="R281" s="35"/>
      <c r="S281" s="35"/>
    </row>
    <row r="282" spans="1:19" ht="15.75" customHeight="1" x14ac:dyDescent="0.15">
      <c r="A282" s="65">
        <v>44842</v>
      </c>
      <c r="B282" s="66" t="e">
        <f t="shared" si="4"/>
        <v>#VALUE!</v>
      </c>
      <c r="C282" s="67">
        <f t="shared" si="5"/>
        <v>2022</v>
      </c>
      <c r="D282" s="67">
        <f t="shared" si="6"/>
        <v>10</v>
      </c>
      <c r="E282" s="67">
        <f t="shared" si="7"/>
        <v>8</v>
      </c>
      <c r="F282" s="17" t="s">
        <v>60</v>
      </c>
      <c r="G282" s="35">
        <f>'SETEMBRO 2023'!C223</f>
        <v>0</v>
      </c>
      <c r="H282" s="2"/>
      <c r="I282" s="2"/>
      <c r="J282" s="35"/>
      <c r="K282" s="35"/>
      <c r="L282" s="35"/>
      <c r="M282" s="35"/>
      <c r="N282" s="67"/>
      <c r="O282" s="67"/>
      <c r="P282" s="49"/>
      <c r="Q282" s="68"/>
      <c r="R282" s="35"/>
      <c r="S282" s="35"/>
    </row>
    <row r="283" spans="1:19" ht="15.75" customHeight="1" x14ac:dyDescent="0.15">
      <c r="A283" s="65">
        <v>44843</v>
      </c>
      <c r="B283" s="66" t="e">
        <f t="shared" si="4"/>
        <v>#VALUE!</v>
      </c>
      <c r="C283" s="67">
        <f t="shared" si="5"/>
        <v>2022</v>
      </c>
      <c r="D283" s="67">
        <f t="shared" si="6"/>
        <v>10</v>
      </c>
      <c r="E283" s="67">
        <f t="shared" si="7"/>
        <v>9</v>
      </c>
      <c r="F283" s="17" t="s">
        <v>61</v>
      </c>
      <c r="G283" s="35">
        <f>'SETEMBRO 2023'!C224</f>
        <v>0</v>
      </c>
      <c r="H283" s="2"/>
      <c r="I283" s="2"/>
      <c r="J283" s="35"/>
      <c r="K283" s="35"/>
      <c r="L283" s="35"/>
      <c r="M283" s="35"/>
      <c r="N283" s="67"/>
      <c r="O283" s="67"/>
      <c r="P283" s="49"/>
      <c r="Q283" s="68"/>
      <c r="R283" s="35"/>
      <c r="S283" s="35"/>
    </row>
    <row r="284" spans="1:19" ht="15.75" customHeight="1" x14ac:dyDescent="0.15">
      <c r="A284" s="65">
        <v>44844</v>
      </c>
      <c r="B284" s="66" t="e">
        <f t="shared" si="4"/>
        <v>#VALUE!</v>
      </c>
      <c r="C284" s="67">
        <f t="shared" si="5"/>
        <v>2022</v>
      </c>
      <c r="D284" s="67">
        <f t="shared" si="6"/>
        <v>10</v>
      </c>
      <c r="E284" s="67">
        <f t="shared" si="7"/>
        <v>10</v>
      </c>
      <c r="F284" s="17" t="s">
        <v>62</v>
      </c>
      <c r="G284" s="35">
        <f>'SETEMBRO 2023'!C225</f>
        <v>0</v>
      </c>
      <c r="H284" s="2"/>
      <c r="I284" s="2"/>
      <c r="J284" s="35"/>
      <c r="K284" s="35"/>
      <c r="L284" s="35"/>
      <c r="M284" s="35"/>
      <c r="N284" s="67"/>
      <c r="O284" s="67"/>
      <c r="P284" s="49"/>
      <c r="Q284" s="68"/>
      <c r="R284" s="35"/>
      <c r="S284" s="35"/>
    </row>
    <row r="285" spans="1:19" ht="15.75" customHeight="1" x14ac:dyDescent="0.15">
      <c r="A285" s="65">
        <v>44845</v>
      </c>
      <c r="B285" s="66" t="e">
        <f t="shared" si="4"/>
        <v>#VALUE!</v>
      </c>
      <c r="C285" s="67">
        <f t="shared" si="5"/>
        <v>2022</v>
      </c>
      <c r="D285" s="67">
        <f t="shared" si="6"/>
        <v>10</v>
      </c>
      <c r="E285" s="67">
        <f t="shared" si="7"/>
        <v>11</v>
      </c>
      <c r="F285" s="17" t="s">
        <v>63</v>
      </c>
      <c r="G285" s="35">
        <f>'SETEMBRO 2023'!C226</f>
        <v>0</v>
      </c>
      <c r="H285" s="2"/>
      <c r="I285" s="2"/>
      <c r="J285" s="35"/>
      <c r="K285" s="35"/>
      <c r="L285" s="35"/>
      <c r="M285" s="35"/>
      <c r="N285" s="67"/>
      <c r="O285" s="67"/>
      <c r="P285" s="49"/>
      <c r="Q285" s="68"/>
      <c r="R285" s="35"/>
      <c r="S285" s="35"/>
    </row>
    <row r="286" spans="1:19" ht="15.75" customHeight="1" x14ac:dyDescent="0.15">
      <c r="A286" s="65">
        <v>44846</v>
      </c>
      <c r="B286" s="66" t="e">
        <f t="shared" si="4"/>
        <v>#VALUE!</v>
      </c>
      <c r="C286" s="67">
        <f t="shared" si="5"/>
        <v>2022</v>
      </c>
      <c r="D286" s="67">
        <f t="shared" si="6"/>
        <v>10</v>
      </c>
      <c r="E286" s="67">
        <f t="shared" si="7"/>
        <v>12</v>
      </c>
      <c r="F286" s="17" t="s">
        <v>64</v>
      </c>
      <c r="G286" s="35">
        <f>'SETEMBRO 2023'!C227</f>
        <v>0</v>
      </c>
      <c r="H286" s="2"/>
      <c r="I286" s="2"/>
      <c r="J286" s="35"/>
      <c r="K286" s="35"/>
      <c r="L286" s="35"/>
      <c r="M286" s="35"/>
      <c r="N286" s="67"/>
      <c r="O286" s="67"/>
      <c r="P286" s="49"/>
      <c r="Q286" s="68"/>
      <c r="R286" s="35"/>
      <c r="S286" s="35"/>
    </row>
    <row r="287" spans="1:19" ht="15.75" customHeight="1" x14ac:dyDescent="0.15">
      <c r="A287" s="65">
        <v>44847</v>
      </c>
      <c r="B287" s="66" t="e">
        <f t="shared" si="4"/>
        <v>#VALUE!</v>
      </c>
      <c r="C287" s="67">
        <f t="shared" si="5"/>
        <v>2022</v>
      </c>
      <c r="D287" s="67">
        <f t="shared" si="6"/>
        <v>10</v>
      </c>
      <c r="E287" s="67">
        <f t="shared" si="7"/>
        <v>13</v>
      </c>
      <c r="F287" s="17" t="s">
        <v>65</v>
      </c>
      <c r="G287" s="35">
        <f>'SETEMBRO 2023'!C228</f>
        <v>0</v>
      </c>
      <c r="H287" s="2"/>
      <c r="I287" s="2"/>
      <c r="J287" s="35"/>
      <c r="K287" s="35"/>
      <c r="L287" s="35"/>
      <c r="M287" s="35"/>
      <c r="N287" s="67"/>
      <c r="O287" s="67"/>
      <c r="P287" s="49"/>
      <c r="Q287" s="68"/>
      <c r="R287" s="35"/>
      <c r="S287" s="35"/>
    </row>
    <row r="288" spans="1:19" ht="15.75" customHeight="1" x14ac:dyDescent="0.15">
      <c r="A288" s="65">
        <v>44848</v>
      </c>
      <c r="B288" s="66" t="e">
        <f t="shared" si="4"/>
        <v>#VALUE!</v>
      </c>
      <c r="C288" s="67">
        <f t="shared" si="5"/>
        <v>2022</v>
      </c>
      <c r="D288" s="67">
        <f t="shared" si="6"/>
        <v>10</v>
      </c>
      <c r="E288" s="67">
        <f t="shared" si="7"/>
        <v>14</v>
      </c>
      <c r="F288" s="17" t="s">
        <v>66</v>
      </c>
      <c r="G288" s="35">
        <f>'SETEMBRO 2023'!C229</f>
        <v>0</v>
      </c>
      <c r="H288" s="2"/>
      <c r="I288" s="2"/>
      <c r="J288" s="35"/>
      <c r="K288" s="35"/>
      <c r="L288" s="35"/>
      <c r="M288" s="35"/>
      <c r="N288" s="67"/>
      <c r="O288" s="67"/>
      <c r="P288" s="49"/>
      <c r="Q288" s="68"/>
      <c r="R288" s="35"/>
      <c r="S288" s="35"/>
    </row>
    <row r="289" spans="1:19" ht="15.75" customHeight="1" x14ac:dyDescent="0.15">
      <c r="A289" s="65">
        <v>44849</v>
      </c>
      <c r="B289" s="66" t="e">
        <f t="shared" si="4"/>
        <v>#VALUE!</v>
      </c>
      <c r="C289" s="67">
        <f t="shared" si="5"/>
        <v>2022</v>
      </c>
      <c r="D289" s="67">
        <f t="shared" si="6"/>
        <v>10</v>
      </c>
      <c r="E289" s="67">
        <f t="shared" si="7"/>
        <v>15</v>
      </c>
      <c r="F289" s="17" t="s">
        <v>60</v>
      </c>
      <c r="G289" s="35">
        <f>'SETEMBRO 2023'!C230</f>
        <v>0</v>
      </c>
      <c r="H289" s="2"/>
      <c r="I289" s="2"/>
      <c r="J289" s="35"/>
      <c r="K289" s="35"/>
      <c r="L289" s="35"/>
      <c r="M289" s="35"/>
      <c r="N289" s="67"/>
      <c r="O289" s="67"/>
      <c r="P289" s="49"/>
      <c r="Q289" s="68"/>
      <c r="R289" s="35"/>
      <c r="S289" s="35"/>
    </row>
    <row r="290" spans="1:19" ht="15.75" customHeight="1" x14ac:dyDescent="0.15">
      <c r="A290" s="65">
        <v>44850</v>
      </c>
      <c r="B290" s="66" t="e">
        <f t="shared" si="4"/>
        <v>#VALUE!</v>
      </c>
      <c r="C290" s="67">
        <f t="shared" si="5"/>
        <v>2022</v>
      </c>
      <c r="D290" s="67">
        <f t="shared" si="6"/>
        <v>10</v>
      </c>
      <c r="E290" s="67">
        <f t="shared" si="7"/>
        <v>16</v>
      </c>
      <c r="F290" s="17" t="s">
        <v>61</v>
      </c>
      <c r="G290" s="35">
        <f>'SETEMBRO 2023'!C231</f>
        <v>0</v>
      </c>
      <c r="H290" s="2"/>
      <c r="I290" s="2"/>
      <c r="J290" s="35"/>
      <c r="K290" s="35"/>
      <c r="L290" s="35"/>
      <c r="M290" s="35"/>
      <c r="N290" s="67"/>
      <c r="O290" s="67"/>
      <c r="P290" s="49"/>
      <c r="Q290" s="68"/>
      <c r="R290" s="35"/>
      <c r="S290" s="35"/>
    </row>
    <row r="291" spans="1:19" ht="15.75" customHeight="1" x14ac:dyDescent="0.15">
      <c r="A291" s="65">
        <v>44851</v>
      </c>
      <c r="B291" s="66" t="e">
        <f t="shared" si="4"/>
        <v>#VALUE!</v>
      </c>
      <c r="C291" s="67">
        <f t="shared" si="5"/>
        <v>2022</v>
      </c>
      <c r="D291" s="67">
        <f t="shared" si="6"/>
        <v>10</v>
      </c>
      <c r="E291" s="67">
        <f t="shared" si="7"/>
        <v>17</v>
      </c>
      <c r="F291" s="17" t="s">
        <v>62</v>
      </c>
      <c r="G291" s="35">
        <f>'SETEMBRO 2023'!C232</f>
        <v>0</v>
      </c>
      <c r="H291" s="2"/>
      <c r="I291" s="2"/>
      <c r="J291" s="35"/>
      <c r="K291" s="35"/>
      <c r="L291" s="35"/>
      <c r="M291" s="35"/>
      <c r="N291" s="67"/>
      <c r="O291" s="67"/>
      <c r="P291" s="49"/>
      <c r="Q291" s="68"/>
      <c r="R291" s="35"/>
      <c r="S291" s="35"/>
    </row>
    <row r="292" spans="1:19" ht="15.75" customHeight="1" x14ac:dyDescent="0.15">
      <c r="A292" s="65">
        <v>44852</v>
      </c>
      <c r="B292" s="66" t="e">
        <f t="shared" si="4"/>
        <v>#VALUE!</v>
      </c>
      <c r="C292" s="67">
        <f t="shared" si="5"/>
        <v>2022</v>
      </c>
      <c r="D292" s="67">
        <f t="shared" si="6"/>
        <v>10</v>
      </c>
      <c r="E292" s="67">
        <f t="shared" si="7"/>
        <v>18</v>
      </c>
      <c r="F292" s="17" t="s">
        <v>63</v>
      </c>
      <c r="G292" s="35">
        <f>'SETEMBRO 2023'!C233</f>
        <v>0</v>
      </c>
      <c r="H292" s="2"/>
      <c r="I292" s="2"/>
      <c r="J292" s="35"/>
      <c r="K292" s="35"/>
      <c r="L292" s="35"/>
      <c r="M292" s="35"/>
      <c r="N292" s="67"/>
      <c r="O292" s="67"/>
      <c r="P292" s="49"/>
      <c r="Q292" s="68"/>
      <c r="R292" s="35"/>
      <c r="S292" s="35"/>
    </row>
    <row r="293" spans="1:19" ht="15.75" customHeight="1" x14ac:dyDescent="0.15">
      <c r="A293" s="65">
        <v>44853</v>
      </c>
      <c r="B293" s="66" t="e">
        <f t="shared" si="4"/>
        <v>#VALUE!</v>
      </c>
      <c r="C293" s="67">
        <f t="shared" si="5"/>
        <v>2022</v>
      </c>
      <c r="D293" s="67">
        <f t="shared" si="6"/>
        <v>10</v>
      </c>
      <c r="E293" s="67">
        <f t="shared" si="7"/>
        <v>19</v>
      </c>
      <c r="F293" s="17" t="s">
        <v>64</v>
      </c>
      <c r="G293" s="35">
        <f>'SETEMBRO 2023'!C234</f>
        <v>0</v>
      </c>
      <c r="H293" s="2"/>
      <c r="I293" s="2"/>
      <c r="J293" s="35"/>
      <c r="K293" s="35"/>
      <c r="L293" s="35"/>
      <c r="M293" s="35"/>
      <c r="N293" s="67"/>
      <c r="O293" s="67"/>
      <c r="P293" s="49"/>
      <c r="Q293" s="68"/>
      <c r="R293" s="35"/>
      <c r="S293" s="35"/>
    </row>
    <row r="294" spans="1:19" ht="15.75" customHeight="1" x14ac:dyDescent="0.15">
      <c r="A294" s="65">
        <v>44854</v>
      </c>
      <c r="B294" s="66" t="e">
        <f t="shared" si="4"/>
        <v>#VALUE!</v>
      </c>
      <c r="C294" s="67">
        <f t="shared" si="5"/>
        <v>2022</v>
      </c>
      <c r="D294" s="67">
        <f t="shared" si="6"/>
        <v>10</v>
      </c>
      <c r="E294" s="67">
        <f t="shared" si="7"/>
        <v>20</v>
      </c>
      <c r="F294" s="17" t="s">
        <v>65</v>
      </c>
      <c r="G294" s="35">
        <f>'SETEMBRO 2023'!C235</f>
        <v>0</v>
      </c>
      <c r="H294" s="2"/>
      <c r="I294" s="2"/>
      <c r="J294" s="35"/>
      <c r="K294" s="35"/>
      <c r="L294" s="35"/>
      <c r="M294" s="35"/>
      <c r="N294" s="67"/>
      <c r="O294" s="67"/>
      <c r="P294" s="49"/>
      <c r="Q294" s="68"/>
      <c r="R294" s="35"/>
      <c r="S294" s="35"/>
    </row>
    <row r="295" spans="1:19" ht="15.75" customHeight="1" x14ac:dyDescent="0.15">
      <c r="A295" s="65">
        <v>44855</v>
      </c>
      <c r="B295" s="66" t="e">
        <f t="shared" si="4"/>
        <v>#VALUE!</v>
      </c>
      <c r="C295" s="67">
        <f t="shared" si="5"/>
        <v>2022</v>
      </c>
      <c r="D295" s="67">
        <f t="shared" si="6"/>
        <v>10</v>
      </c>
      <c r="E295" s="67">
        <f t="shared" si="7"/>
        <v>21</v>
      </c>
      <c r="F295" s="17" t="s">
        <v>66</v>
      </c>
      <c r="G295" s="35">
        <f>'SETEMBRO 2023'!C236</f>
        <v>0</v>
      </c>
      <c r="H295" s="2"/>
      <c r="I295" s="2"/>
      <c r="J295" s="35"/>
      <c r="K295" s="35"/>
      <c r="L295" s="35"/>
      <c r="M295" s="35"/>
      <c r="N295" s="67"/>
      <c r="O295" s="67"/>
      <c r="P295" s="49"/>
      <c r="Q295" s="68"/>
      <c r="R295" s="35"/>
      <c r="S295" s="35"/>
    </row>
    <row r="296" spans="1:19" ht="15.75" customHeight="1" x14ac:dyDescent="0.15">
      <c r="A296" s="65">
        <v>44856</v>
      </c>
      <c r="B296" s="66" t="e">
        <f t="shared" si="4"/>
        <v>#VALUE!</v>
      </c>
      <c r="C296" s="67">
        <f t="shared" si="5"/>
        <v>2022</v>
      </c>
      <c r="D296" s="67">
        <f t="shared" si="6"/>
        <v>10</v>
      </c>
      <c r="E296" s="67">
        <f t="shared" si="7"/>
        <v>22</v>
      </c>
      <c r="F296" s="17" t="s">
        <v>60</v>
      </c>
      <c r="G296" s="35">
        <f>'SETEMBRO 2023'!C237</f>
        <v>0</v>
      </c>
      <c r="H296" s="2"/>
      <c r="I296" s="2"/>
      <c r="J296" s="35"/>
      <c r="K296" s="35"/>
      <c r="L296" s="35"/>
      <c r="M296" s="35"/>
      <c r="N296" s="67"/>
      <c r="O296" s="67"/>
      <c r="P296" s="49"/>
      <c r="Q296" s="68"/>
      <c r="R296" s="35"/>
      <c r="S296" s="35"/>
    </row>
    <row r="297" spans="1:19" ht="15.75" customHeight="1" x14ac:dyDescent="0.15">
      <c r="A297" s="65">
        <v>44857</v>
      </c>
      <c r="B297" s="66" t="e">
        <f t="shared" si="4"/>
        <v>#VALUE!</v>
      </c>
      <c r="C297" s="67">
        <f t="shared" si="5"/>
        <v>2022</v>
      </c>
      <c r="D297" s="67">
        <f t="shared" si="6"/>
        <v>10</v>
      </c>
      <c r="E297" s="67">
        <f t="shared" si="7"/>
        <v>23</v>
      </c>
      <c r="F297" s="17" t="s">
        <v>61</v>
      </c>
      <c r="G297" s="35">
        <f>'SETEMBRO 2023'!C238</f>
        <v>0</v>
      </c>
      <c r="H297" s="2"/>
      <c r="I297" s="2"/>
      <c r="J297" s="35"/>
      <c r="K297" s="35"/>
      <c r="L297" s="35"/>
      <c r="M297" s="35"/>
      <c r="N297" s="67"/>
      <c r="O297" s="67"/>
      <c r="P297" s="49"/>
      <c r="Q297" s="68"/>
      <c r="R297" s="35"/>
      <c r="S297" s="35"/>
    </row>
    <row r="298" spans="1:19" ht="15.75" customHeight="1" x14ac:dyDescent="0.15">
      <c r="A298" s="65">
        <v>44858</v>
      </c>
      <c r="B298" s="66" t="e">
        <f t="shared" si="4"/>
        <v>#VALUE!</v>
      </c>
      <c r="C298" s="67">
        <f t="shared" si="5"/>
        <v>2022</v>
      </c>
      <c r="D298" s="67">
        <f t="shared" si="6"/>
        <v>10</v>
      </c>
      <c r="E298" s="67">
        <f t="shared" si="7"/>
        <v>24</v>
      </c>
      <c r="F298" s="17" t="s">
        <v>62</v>
      </c>
      <c r="G298" s="35">
        <f>'SETEMBRO 2023'!C239</f>
        <v>0</v>
      </c>
      <c r="H298" s="2"/>
      <c r="I298" s="2"/>
      <c r="J298" s="35"/>
      <c r="K298" s="35"/>
      <c r="L298" s="35"/>
      <c r="M298" s="35"/>
      <c r="N298" s="67"/>
      <c r="O298" s="67"/>
      <c r="P298" s="49"/>
      <c r="Q298" s="68"/>
      <c r="R298" s="35"/>
      <c r="S298" s="35"/>
    </row>
    <row r="299" spans="1:19" ht="15.75" customHeight="1" x14ac:dyDescent="0.15">
      <c r="A299" s="65">
        <v>44859</v>
      </c>
      <c r="B299" s="66" t="e">
        <f t="shared" si="4"/>
        <v>#VALUE!</v>
      </c>
      <c r="C299" s="67">
        <f t="shared" si="5"/>
        <v>2022</v>
      </c>
      <c r="D299" s="67">
        <f t="shared" si="6"/>
        <v>10</v>
      </c>
      <c r="E299" s="67">
        <f t="shared" si="7"/>
        <v>25</v>
      </c>
      <c r="F299" s="17" t="s">
        <v>63</v>
      </c>
      <c r="G299" s="35">
        <f>'SETEMBRO 2023'!C240</f>
        <v>0</v>
      </c>
      <c r="H299" s="2"/>
      <c r="I299" s="2"/>
      <c r="J299" s="35"/>
      <c r="K299" s="35"/>
      <c r="L299" s="35"/>
      <c r="M299" s="35"/>
      <c r="N299" s="67"/>
      <c r="O299" s="67"/>
      <c r="P299" s="49"/>
      <c r="Q299" s="68"/>
      <c r="R299" s="35"/>
      <c r="S299" s="35"/>
    </row>
    <row r="300" spans="1:19" ht="15.75" customHeight="1" x14ac:dyDescent="0.15">
      <c r="A300" s="65">
        <v>44860</v>
      </c>
      <c r="B300" s="66" t="e">
        <f t="shared" si="4"/>
        <v>#VALUE!</v>
      </c>
      <c r="C300" s="67">
        <f t="shared" si="5"/>
        <v>2022</v>
      </c>
      <c r="D300" s="67">
        <f t="shared" si="6"/>
        <v>10</v>
      </c>
      <c r="E300" s="67">
        <f t="shared" si="7"/>
        <v>26</v>
      </c>
      <c r="F300" s="17" t="s">
        <v>64</v>
      </c>
      <c r="G300" s="35">
        <f>'SETEMBRO 2023'!C241</f>
        <v>0</v>
      </c>
      <c r="H300" s="2"/>
      <c r="I300" s="2"/>
      <c r="J300" s="35"/>
      <c r="K300" s="35"/>
      <c r="L300" s="35"/>
      <c r="M300" s="35"/>
      <c r="N300" s="67"/>
      <c r="O300" s="67"/>
      <c r="P300" s="49"/>
      <c r="Q300" s="68"/>
      <c r="R300" s="35"/>
      <c r="S300" s="35"/>
    </row>
    <row r="301" spans="1:19" ht="15.75" customHeight="1" x14ac:dyDescent="0.15">
      <c r="A301" s="65">
        <v>44861</v>
      </c>
      <c r="B301" s="66" t="e">
        <f t="shared" si="4"/>
        <v>#VALUE!</v>
      </c>
      <c r="C301" s="67">
        <f t="shared" si="5"/>
        <v>2022</v>
      </c>
      <c r="D301" s="67">
        <f t="shared" si="6"/>
        <v>10</v>
      </c>
      <c r="E301" s="67">
        <f t="shared" si="7"/>
        <v>27</v>
      </c>
      <c r="F301" s="17" t="s">
        <v>65</v>
      </c>
      <c r="G301" s="35">
        <f>'SETEMBRO 2023'!C242</f>
        <v>0</v>
      </c>
      <c r="H301" s="2"/>
      <c r="I301" s="2"/>
      <c r="J301" s="35"/>
      <c r="K301" s="35"/>
      <c r="L301" s="35"/>
      <c r="M301" s="35"/>
      <c r="N301" s="67"/>
      <c r="O301" s="67"/>
      <c r="P301" s="49"/>
      <c r="Q301" s="68"/>
      <c r="R301" s="35"/>
      <c r="S301" s="35"/>
    </row>
    <row r="302" spans="1:19" ht="15.75" customHeight="1" x14ac:dyDescent="0.15">
      <c r="A302" s="65">
        <v>44862</v>
      </c>
      <c r="B302" s="66" t="e">
        <f t="shared" si="4"/>
        <v>#VALUE!</v>
      </c>
      <c r="C302" s="67">
        <f t="shared" si="5"/>
        <v>2022</v>
      </c>
      <c r="D302" s="67">
        <f t="shared" si="6"/>
        <v>10</v>
      </c>
      <c r="E302" s="67">
        <f t="shared" si="7"/>
        <v>28</v>
      </c>
      <c r="F302" s="17" t="s">
        <v>66</v>
      </c>
      <c r="G302" s="35">
        <f>'SETEMBRO 2023'!C243</f>
        <v>0</v>
      </c>
      <c r="H302" s="2"/>
      <c r="I302" s="2"/>
      <c r="J302" s="35"/>
      <c r="K302" s="35"/>
      <c r="L302" s="35"/>
      <c r="M302" s="35"/>
      <c r="N302" s="67"/>
      <c r="O302" s="67"/>
      <c r="P302" s="49"/>
      <c r="Q302" s="68"/>
      <c r="R302" s="35"/>
      <c r="S302" s="35"/>
    </row>
    <row r="303" spans="1:19" ht="15.75" customHeight="1" x14ac:dyDescent="0.15">
      <c r="A303" s="65">
        <v>44863</v>
      </c>
      <c r="B303" s="66" t="e">
        <f t="shared" si="4"/>
        <v>#VALUE!</v>
      </c>
      <c r="C303" s="67">
        <f t="shared" si="5"/>
        <v>2022</v>
      </c>
      <c r="D303" s="67">
        <f t="shared" si="6"/>
        <v>10</v>
      </c>
      <c r="E303" s="67">
        <f t="shared" si="7"/>
        <v>29</v>
      </c>
      <c r="F303" s="17" t="s">
        <v>60</v>
      </c>
      <c r="G303" s="35">
        <f>'SETEMBRO 2023'!C244</f>
        <v>0</v>
      </c>
      <c r="H303" s="2"/>
      <c r="I303" s="2"/>
      <c r="J303" s="35"/>
      <c r="K303" s="35"/>
      <c r="L303" s="35"/>
      <c r="M303" s="35"/>
      <c r="N303" s="67"/>
      <c r="O303" s="67"/>
      <c r="P303" s="49"/>
      <c r="Q303" s="68"/>
      <c r="R303" s="35"/>
      <c r="S303" s="35"/>
    </row>
    <row r="304" spans="1:19" ht="15.75" customHeight="1" x14ac:dyDescent="0.15">
      <c r="A304" s="65">
        <v>44864</v>
      </c>
      <c r="B304" s="66" t="e">
        <f t="shared" si="4"/>
        <v>#VALUE!</v>
      </c>
      <c r="C304" s="67">
        <f t="shared" si="5"/>
        <v>2022</v>
      </c>
      <c r="D304" s="67">
        <f t="shared" si="6"/>
        <v>10</v>
      </c>
      <c r="E304" s="67">
        <f t="shared" si="7"/>
        <v>30</v>
      </c>
      <c r="F304" s="17" t="s">
        <v>61</v>
      </c>
      <c r="G304" s="35">
        <f>'SETEMBRO 2023'!C245</f>
        <v>0</v>
      </c>
      <c r="H304" s="2"/>
      <c r="I304" s="2"/>
      <c r="J304" s="35"/>
      <c r="K304" s="35"/>
      <c r="L304" s="35"/>
      <c r="M304" s="35"/>
      <c r="N304" s="67"/>
      <c r="O304" s="67"/>
      <c r="P304" s="49"/>
      <c r="Q304" s="68"/>
      <c r="R304" s="35"/>
      <c r="S304" s="35"/>
    </row>
    <row r="305" spans="1:19" ht="15.75" customHeight="1" x14ac:dyDescent="0.15">
      <c r="A305" s="65">
        <v>44865</v>
      </c>
      <c r="B305" s="66" t="e">
        <f t="shared" si="4"/>
        <v>#VALUE!</v>
      </c>
      <c r="C305" s="67">
        <f t="shared" si="5"/>
        <v>2022</v>
      </c>
      <c r="D305" s="67">
        <f t="shared" si="6"/>
        <v>10</v>
      </c>
      <c r="E305" s="67">
        <f t="shared" si="7"/>
        <v>31</v>
      </c>
      <c r="F305" s="17" t="s">
        <v>62</v>
      </c>
      <c r="G305" s="35">
        <f>'SETEMBRO 2023'!C246</f>
        <v>0</v>
      </c>
      <c r="H305" s="2"/>
      <c r="I305" s="2"/>
      <c r="J305" s="35"/>
      <c r="K305" s="35"/>
      <c r="L305" s="35"/>
      <c r="M305" s="35"/>
      <c r="N305" s="67"/>
      <c r="O305" s="67"/>
      <c r="P305" s="49"/>
      <c r="Q305" s="68"/>
      <c r="R305" s="35"/>
      <c r="S305" s="35"/>
    </row>
    <row r="306" spans="1:19" ht="15.75" customHeight="1" x14ac:dyDescent="0.15">
      <c r="A306" s="65">
        <v>44866</v>
      </c>
      <c r="B306" s="66" t="e">
        <f t="shared" si="4"/>
        <v>#VALUE!</v>
      </c>
      <c r="C306" s="67">
        <f t="shared" si="5"/>
        <v>2022</v>
      </c>
      <c r="D306" s="67">
        <f t="shared" si="6"/>
        <v>11</v>
      </c>
      <c r="E306" s="67">
        <f t="shared" si="7"/>
        <v>1</v>
      </c>
      <c r="F306" s="17" t="s">
        <v>63</v>
      </c>
      <c r="G306" s="35">
        <f>'SETEMBRO 2023'!C247</f>
        <v>0</v>
      </c>
      <c r="H306" s="2"/>
      <c r="I306" s="2"/>
      <c r="J306" s="35"/>
      <c r="K306" s="35"/>
      <c r="L306" s="35"/>
      <c r="M306" s="35"/>
      <c r="N306" s="67"/>
      <c r="O306" s="67"/>
      <c r="P306" s="49"/>
      <c r="Q306" s="68"/>
      <c r="R306" s="35"/>
      <c r="S306" s="35"/>
    </row>
    <row r="307" spans="1:19" ht="15.75" customHeight="1" x14ac:dyDescent="0.15">
      <c r="A307" s="65">
        <v>44867</v>
      </c>
      <c r="B307" s="66" t="e">
        <f t="shared" si="4"/>
        <v>#VALUE!</v>
      </c>
      <c r="C307" s="67">
        <f t="shared" si="5"/>
        <v>2022</v>
      </c>
      <c r="D307" s="67">
        <f t="shared" si="6"/>
        <v>11</v>
      </c>
      <c r="E307" s="67">
        <f t="shared" si="7"/>
        <v>2</v>
      </c>
      <c r="F307" s="17" t="s">
        <v>64</v>
      </c>
      <c r="G307" s="35">
        <f>'SETEMBRO 2023'!C248</f>
        <v>0</v>
      </c>
      <c r="H307" s="2"/>
      <c r="I307" s="2"/>
      <c r="J307" s="35"/>
      <c r="K307" s="35"/>
      <c r="L307" s="35"/>
      <c r="M307" s="35"/>
      <c r="N307" s="67"/>
      <c r="O307" s="67"/>
      <c r="P307" s="49"/>
      <c r="Q307" s="68"/>
      <c r="R307" s="35"/>
      <c r="S307" s="35"/>
    </row>
    <row r="308" spans="1:19" ht="15.75" customHeight="1" x14ac:dyDescent="0.15">
      <c r="A308" s="65">
        <v>44868</v>
      </c>
      <c r="B308" s="66" t="e">
        <f t="shared" si="4"/>
        <v>#VALUE!</v>
      </c>
      <c r="C308" s="67">
        <f t="shared" si="5"/>
        <v>2022</v>
      </c>
      <c r="D308" s="67">
        <f t="shared" si="6"/>
        <v>11</v>
      </c>
      <c r="E308" s="67">
        <f t="shared" si="7"/>
        <v>3</v>
      </c>
      <c r="F308" s="17" t="s">
        <v>65</v>
      </c>
      <c r="G308" s="35">
        <f>'SETEMBRO 2023'!C249</f>
        <v>0</v>
      </c>
      <c r="H308" s="2"/>
      <c r="I308" s="2"/>
      <c r="J308" s="35"/>
      <c r="K308" s="35"/>
      <c r="L308" s="35"/>
      <c r="M308" s="35"/>
      <c r="N308" s="67"/>
      <c r="O308" s="67"/>
      <c r="P308" s="49"/>
      <c r="Q308" s="68"/>
      <c r="R308" s="35"/>
      <c r="S308" s="35"/>
    </row>
    <row r="309" spans="1:19" ht="15.75" customHeight="1" x14ac:dyDescent="0.15">
      <c r="A309" s="65">
        <v>44869</v>
      </c>
      <c r="B309" s="66" t="e">
        <f t="shared" si="4"/>
        <v>#VALUE!</v>
      </c>
      <c r="C309" s="67">
        <f t="shared" si="5"/>
        <v>2022</v>
      </c>
      <c r="D309" s="67">
        <f t="shared" si="6"/>
        <v>11</v>
      </c>
      <c r="E309" s="67">
        <f t="shared" si="7"/>
        <v>4</v>
      </c>
      <c r="F309" s="17" t="s">
        <v>66</v>
      </c>
      <c r="G309" s="35">
        <f>'SETEMBRO 2023'!C250</f>
        <v>0</v>
      </c>
      <c r="H309" s="2"/>
      <c r="I309" s="2"/>
      <c r="J309" s="35"/>
      <c r="K309" s="35"/>
      <c r="L309" s="35"/>
      <c r="M309" s="35"/>
      <c r="N309" s="67"/>
      <c r="O309" s="67"/>
      <c r="P309" s="49"/>
      <c r="Q309" s="68"/>
      <c r="R309" s="35"/>
      <c r="S309" s="35"/>
    </row>
    <row r="310" spans="1:19" ht="15.75" customHeight="1" x14ac:dyDescent="0.15">
      <c r="A310" s="65">
        <v>44870</v>
      </c>
      <c r="B310" s="66" t="e">
        <f t="shared" si="4"/>
        <v>#VALUE!</v>
      </c>
      <c r="C310" s="67">
        <f t="shared" si="5"/>
        <v>2022</v>
      </c>
      <c r="D310" s="67">
        <f t="shared" si="6"/>
        <v>11</v>
      </c>
      <c r="E310" s="67">
        <f t="shared" si="7"/>
        <v>5</v>
      </c>
      <c r="F310" s="17" t="s">
        <v>60</v>
      </c>
      <c r="G310" s="35">
        <f>'SETEMBRO 2023'!C251</f>
        <v>0</v>
      </c>
      <c r="H310" s="2"/>
      <c r="I310" s="2"/>
      <c r="J310" s="35"/>
      <c r="K310" s="35"/>
      <c r="L310" s="35"/>
      <c r="M310" s="35"/>
      <c r="N310" s="67"/>
      <c r="O310" s="67"/>
      <c r="P310" s="49"/>
      <c r="Q310" s="68"/>
      <c r="R310" s="35"/>
      <c r="S310" s="35"/>
    </row>
    <row r="311" spans="1:19" ht="15.75" customHeight="1" x14ac:dyDescent="0.15">
      <c r="A311" s="65">
        <v>44871</v>
      </c>
      <c r="B311" s="66" t="e">
        <f t="shared" si="4"/>
        <v>#VALUE!</v>
      </c>
      <c r="C311" s="67">
        <f t="shared" si="5"/>
        <v>2022</v>
      </c>
      <c r="D311" s="67">
        <f t="shared" si="6"/>
        <v>11</v>
      </c>
      <c r="E311" s="67">
        <f t="shared" si="7"/>
        <v>6</v>
      </c>
      <c r="F311" s="17" t="s">
        <v>61</v>
      </c>
      <c r="G311" s="35">
        <f>'SETEMBRO 2023'!C252</f>
        <v>0</v>
      </c>
      <c r="H311" s="2"/>
      <c r="I311" s="2"/>
      <c r="J311" s="35"/>
      <c r="K311" s="35"/>
      <c r="L311" s="35"/>
      <c r="M311" s="35"/>
      <c r="N311" s="67"/>
      <c r="O311" s="67"/>
      <c r="P311" s="49"/>
      <c r="Q311" s="68"/>
      <c r="R311" s="35"/>
      <c r="S311" s="35"/>
    </row>
    <row r="312" spans="1:19" ht="15.75" customHeight="1" x14ac:dyDescent="0.15">
      <c r="A312" s="65">
        <v>44872</v>
      </c>
      <c r="B312" s="66" t="e">
        <f t="shared" si="4"/>
        <v>#VALUE!</v>
      </c>
      <c r="C312" s="67">
        <f t="shared" si="5"/>
        <v>2022</v>
      </c>
      <c r="D312" s="67">
        <f t="shared" si="6"/>
        <v>11</v>
      </c>
      <c r="E312" s="67">
        <f t="shared" si="7"/>
        <v>7</v>
      </c>
      <c r="F312" s="17" t="s">
        <v>62</v>
      </c>
      <c r="G312" s="35">
        <f>'SETEMBRO 2023'!C253</f>
        <v>0</v>
      </c>
      <c r="H312" s="2"/>
      <c r="I312" s="2"/>
      <c r="J312" s="35"/>
      <c r="K312" s="35"/>
      <c r="L312" s="35"/>
      <c r="M312" s="35"/>
      <c r="N312" s="67"/>
      <c r="O312" s="67"/>
      <c r="P312" s="49"/>
      <c r="Q312" s="68"/>
      <c r="R312" s="35"/>
      <c r="S312" s="35"/>
    </row>
    <row r="313" spans="1:19" ht="15.75" customHeight="1" x14ac:dyDescent="0.15">
      <c r="A313" s="65">
        <v>44873</v>
      </c>
      <c r="B313" s="66" t="e">
        <f t="shared" si="4"/>
        <v>#VALUE!</v>
      </c>
      <c r="C313" s="67">
        <f t="shared" si="5"/>
        <v>2022</v>
      </c>
      <c r="D313" s="67">
        <f t="shared" si="6"/>
        <v>11</v>
      </c>
      <c r="E313" s="67">
        <f t="shared" si="7"/>
        <v>8</v>
      </c>
      <c r="F313" s="17" t="s">
        <v>63</v>
      </c>
      <c r="G313" s="35">
        <f>'SETEMBRO 2023'!C254</f>
        <v>0</v>
      </c>
      <c r="H313" s="2"/>
      <c r="I313" s="2"/>
      <c r="J313" s="35"/>
      <c r="K313" s="35"/>
      <c r="L313" s="35"/>
      <c r="M313" s="35"/>
      <c r="N313" s="67"/>
      <c r="O313" s="67"/>
      <c r="P313" s="49"/>
      <c r="Q313" s="68"/>
      <c r="R313" s="35"/>
      <c r="S313" s="35"/>
    </row>
    <row r="314" spans="1:19" ht="15.75" customHeight="1" x14ac:dyDescent="0.15">
      <c r="A314" s="65">
        <v>44874</v>
      </c>
      <c r="B314" s="66" t="e">
        <f t="shared" si="4"/>
        <v>#VALUE!</v>
      </c>
      <c r="C314" s="67">
        <f t="shared" si="5"/>
        <v>2022</v>
      </c>
      <c r="D314" s="67">
        <f t="shared" si="6"/>
        <v>11</v>
      </c>
      <c r="E314" s="67">
        <f t="shared" si="7"/>
        <v>9</v>
      </c>
      <c r="F314" s="17" t="s">
        <v>64</v>
      </c>
      <c r="G314" s="35">
        <f>'SETEMBRO 2023'!C255</f>
        <v>0</v>
      </c>
      <c r="H314" s="2"/>
      <c r="I314" s="2"/>
      <c r="J314" s="35"/>
      <c r="K314" s="35"/>
      <c r="L314" s="35"/>
      <c r="M314" s="35"/>
      <c r="N314" s="67"/>
      <c r="O314" s="67"/>
      <c r="P314" s="49"/>
      <c r="Q314" s="68"/>
      <c r="R314" s="35"/>
      <c r="S314" s="35"/>
    </row>
    <row r="315" spans="1:19" ht="15.75" customHeight="1" x14ac:dyDescent="0.15">
      <c r="A315" s="65">
        <v>44875</v>
      </c>
      <c r="B315" s="66" t="e">
        <f t="shared" si="4"/>
        <v>#VALUE!</v>
      </c>
      <c r="C315" s="67">
        <f t="shared" si="5"/>
        <v>2022</v>
      </c>
      <c r="D315" s="67">
        <f t="shared" si="6"/>
        <v>11</v>
      </c>
      <c r="E315" s="67">
        <f t="shared" si="7"/>
        <v>10</v>
      </c>
      <c r="F315" s="17" t="s">
        <v>65</v>
      </c>
      <c r="G315" s="35">
        <f>'SETEMBRO 2023'!C256</f>
        <v>0</v>
      </c>
      <c r="H315" s="2"/>
      <c r="I315" s="2"/>
      <c r="J315" s="35"/>
      <c r="K315" s="35"/>
      <c r="L315" s="35"/>
      <c r="M315" s="35"/>
      <c r="N315" s="67"/>
      <c r="O315" s="67"/>
      <c r="P315" s="49"/>
      <c r="Q315" s="68"/>
      <c r="R315" s="35"/>
      <c r="S315" s="35"/>
    </row>
    <row r="316" spans="1:19" ht="15.75" customHeight="1" x14ac:dyDescent="0.15">
      <c r="A316" s="65">
        <v>44876</v>
      </c>
      <c r="B316" s="66" t="e">
        <f t="shared" si="4"/>
        <v>#VALUE!</v>
      </c>
      <c r="C316" s="67">
        <f t="shared" si="5"/>
        <v>2022</v>
      </c>
      <c r="D316" s="67">
        <f t="shared" si="6"/>
        <v>11</v>
      </c>
      <c r="E316" s="67">
        <f t="shared" si="7"/>
        <v>11</v>
      </c>
      <c r="F316" s="17" t="s">
        <v>66</v>
      </c>
      <c r="G316" s="35">
        <f>'SETEMBRO 2023'!C257</f>
        <v>0</v>
      </c>
      <c r="H316" s="2"/>
      <c r="I316" s="2"/>
      <c r="J316" s="35"/>
      <c r="K316" s="35"/>
      <c r="L316" s="35"/>
      <c r="M316" s="35"/>
      <c r="N316" s="67"/>
      <c r="O316" s="67"/>
      <c r="P316" s="49"/>
      <c r="Q316" s="68"/>
      <c r="R316" s="35"/>
      <c r="S316" s="35"/>
    </row>
    <row r="317" spans="1:19" ht="15.75" customHeight="1" x14ac:dyDescent="0.15">
      <c r="A317" s="65">
        <v>44877</v>
      </c>
      <c r="B317" s="66" t="e">
        <f t="shared" si="4"/>
        <v>#VALUE!</v>
      </c>
      <c r="C317" s="67">
        <f t="shared" si="5"/>
        <v>2022</v>
      </c>
      <c r="D317" s="67">
        <f t="shared" si="6"/>
        <v>11</v>
      </c>
      <c r="E317" s="67">
        <f t="shared" si="7"/>
        <v>12</v>
      </c>
      <c r="F317" s="17" t="s">
        <v>60</v>
      </c>
      <c r="G317" s="35">
        <f>'SETEMBRO 2023'!C258</f>
        <v>0</v>
      </c>
      <c r="H317" s="2"/>
      <c r="I317" s="2"/>
      <c r="J317" s="35"/>
      <c r="K317" s="35"/>
      <c r="L317" s="35"/>
      <c r="M317" s="35"/>
      <c r="N317" s="67"/>
      <c r="O317" s="67"/>
      <c r="P317" s="49"/>
      <c r="Q317" s="68"/>
      <c r="R317" s="35"/>
      <c r="S317" s="35"/>
    </row>
    <row r="318" spans="1:19" ht="15.75" customHeight="1" x14ac:dyDescent="0.15">
      <c r="A318" s="65">
        <v>44878</v>
      </c>
      <c r="B318" s="66" t="e">
        <f t="shared" si="4"/>
        <v>#VALUE!</v>
      </c>
      <c r="C318" s="67">
        <f t="shared" si="5"/>
        <v>2022</v>
      </c>
      <c r="D318" s="67">
        <f t="shared" si="6"/>
        <v>11</v>
      </c>
      <c r="E318" s="67">
        <f t="shared" si="7"/>
        <v>13</v>
      </c>
      <c r="F318" s="17" t="s">
        <v>61</v>
      </c>
      <c r="G318" s="35">
        <f>'SETEMBRO 2023'!C259</f>
        <v>0</v>
      </c>
      <c r="H318" s="2"/>
      <c r="I318" s="2"/>
      <c r="J318" s="35"/>
      <c r="K318" s="35"/>
      <c r="L318" s="35"/>
      <c r="M318" s="35"/>
      <c r="N318" s="67"/>
      <c r="O318" s="67"/>
      <c r="P318" s="49"/>
      <c r="Q318" s="68"/>
      <c r="R318" s="35"/>
      <c r="S318" s="35"/>
    </row>
    <row r="319" spans="1:19" ht="15.75" customHeight="1" x14ac:dyDescent="0.15">
      <c r="A319" s="65">
        <v>44879</v>
      </c>
      <c r="B319" s="66" t="e">
        <f t="shared" si="4"/>
        <v>#VALUE!</v>
      </c>
      <c r="C319" s="67">
        <f t="shared" si="5"/>
        <v>2022</v>
      </c>
      <c r="D319" s="67">
        <f t="shared" si="6"/>
        <v>11</v>
      </c>
      <c r="E319" s="67">
        <f t="shared" si="7"/>
        <v>14</v>
      </c>
      <c r="F319" s="17" t="s">
        <v>62</v>
      </c>
      <c r="G319" s="35">
        <f>'SETEMBRO 2023'!C260</f>
        <v>0</v>
      </c>
      <c r="H319" s="2"/>
      <c r="I319" s="2"/>
      <c r="J319" s="35"/>
      <c r="K319" s="35"/>
      <c r="L319" s="35"/>
      <c r="M319" s="35"/>
      <c r="N319" s="67"/>
      <c r="O319" s="67"/>
      <c r="P319" s="49"/>
      <c r="Q319" s="68"/>
      <c r="R319" s="35"/>
      <c r="S319" s="35"/>
    </row>
    <row r="320" spans="1:19" ht="15.75" customHeight="1" x14ac:dyDescent="0.15">
      <c r="A320" s="65">
        <v>44880</v>
      </c>
      <c r="B320" s="66" t="e">
        <f t="shared" si="4"/>
        <v>#VALUE!</v>
      </c>
      <c r="C320" s="67">
        <f t="shared" si="5"/>
        <v>2022</v>
      </c>
      <c r="D320" s="67">
        <f t="shared" si="6"/>
        <v>11</v>
      </c>
      <c r="E320" s="67">
        <f t="shared" si="7"/>
        <v>15</v>
      </c>
      <c r="F320" s="17" t="s">
        <v>63</v>
      </c>
      <c r="G320" s="35">
        <f>'SETEMBRO 2023'!C261</f>
        <v>0</v>
      </c>
      <c r="H320" s="2"/>
      <c r="I320" s="2"/>
      <c r="J320" s="35"/>
      <c r="K320" s="35"/>
      <c r="L320" s="35"/>
      <c r="M320" s="35"/>
      <c r="N320" s="67"/>
      <c r="O320" s="67"/>
      <c r="P320" s="49"/>
      <c r="Q320" s="68"/>
      <c r="R320" s="35"/>
      <c r="S320" s="35"/>
    </row>
    <row r="321" spans="1:19" ht="15.75" customHeight="1" x14ac:dyDescent="0.15">
      <c r="A321" s="65">
        <v>44881</v>
      </c>
      <c r="B321" s="66" t="e">
        <f t="shared" si="4"/>
        <v>#VALUE!</v>
      </c>
      <c r="C321" s="67">
        <f t="shared" si="5"/>
        <v>2022</v>
      </c>
      <c r="D321" s="67">
        <f t="shared" si="6"/>
        <v>11</v>
      </c>
      <c r="E321" s="67">
        <f t="shared" si="7"/>
        <v>16</v>
      </c>
      <c r="F321" s="17" t="s">
        <v>64</v>
      </c>
      <c r="G321" s="35">
        <f>'SETEMBRO 2023'!C262</f>
        <v>0</v>
      </c>
      <c r="H321" s="2"/>
      <c r="I321" s="2"/>
      <c r="J321" s="35"/>
      <c r="K321" s="35"/>
      <c r="L321" s="35"/>
      <c r="M321" s="35"/>
      <c r="N321" s="67"/>
      <c r="O321" s="67"/>
      <c r="P321" s="49"/>
      <c r="Q321" s="68"/>
      <c r="R321" s="35"/>
      <c r="S321" s="35"/>
    </row>
    <row r="322" spans="1:19" ht="15.75" customHeight="1" x14ac:dyDescent="0.15">
      <c r="A322" s="65">
        <v>44882</v>
      </c>
      <c r="B322" s="66" t="e">
        <f t="shared" si="4"/>
        <v>#VALUE!</v>
      </c>
      <c r="C322" s="67">
        <f t="shared" si="5"/>
        <v>2022</v>
      </c>
      <c r="D322" s="67">
        <f t="shared" si="6"/>
        <v>11</v>
      </c>
      <c r="E322" s="67">
        <f t="shared" si="7"/>
        <v>17</v>
      </c>
      <c r="F322" s="17" t="s">
        <v>65</v>
      </c>
      <c r="G322" s="35">
        <f>'SETEMBRO 2023'!C263</f>
        <v>0</v>
      </c>
      <c r="H322" s="2"/>
      <c r="I322" s="2"/>
      <c r="J322" s="35"/>
      <c r="K322" s="35"/>
      <c r="L322" s="35"/>
      <c r="M322" s="35"/>
      <c r="N322" s="67"/>
      <c r="O322" s="67"/>
      <c r="P322" s="49"/>
      <c r="Q322" s="68"/>
      <c r="R322" s="35"/>
      <c r="S322" s="35"/>
    </row>
    <row r="323" spans="1:19" ht="15.75" customHeight="1" x14ac:dyDescent="0.15">
      <c r="A323" s="65">
        <v>44883</v>
      </c>
      <c r="B323" s="66" t="e">
        <f t="shared" si="4"/>
        <v>#VALUE!</v>
      </c>
      <c r="C323" s="67">
        <f t="shared" si="5"/>
        <v>2022</v>
      </c>
      <c r="D323" s="67">
        <f t="shared" si="6"/>
        <v>11</v>
      </c>
      <c r="E323" s="67">
        <f t="shared" si="7"/>
        <v>18</v>
      </c>
      <c r="F323" s="17" t="s">
        <v>66</v>
      </c>
      <c r="G323" s="35">
        <f>'SETEMBRO 2023'!C264</f>
        <v>0</v>
      </c>
      <c r="H323" s="2"/>
      <c r="I323" s="2"/>
      <c r="J323" s="35"/>
      <c r="K323" s="35"/>
      <c r="L323" s="35"/>
      <c r="M323" s="35"/>
      <c r="N323" s="67"/>
      <c r="O323" s="67"/>
      <c r="P323" s="49"/>
      <c r="Q323" s="68"/>
      <c r="R323" s="35"/>
      <c r="S323" s="35"/>
    </row>
    <row r="324" spans="1:19" ht="15.75" customHeight="1" x14ac:dyDescent="0.15">
      <c r="A324" s="65">
        <v>44884</v>
      </c>
      <c r="B324" s="66" t="e">
        <f t="shared" si="4"/>
        <v>#VALUE!</v>
      </c>
      <c r="C324" s="67">
        <f t="shared" si="5"/>
        <v>2022</v>
      </c>
      <c r="D324" s="67">
        <f t="shared" si="6"/>
        <v>11</v>
      </c>
      <c r="E324" s="67">
        <f t="shared" si="7"/>
        <v>19</v>
      </c>
      <c r="F324" s="17" t="s">
        <v>60</v>
      </c>
      <c r="G324" s="35">
        <f>'SETEMBRO 2023'!C265</f>
        <v>0</v>
      </c>
      <c r="H324" s="2"/>
      <c r="I324" s="2"/>
      <c r="J324" s="35"/>
      <c r="K324" s="35"/>
      <c r="L324" s="35"/>
      <c r="M324" s="35"/>
      <c r="N324" s="67"/>
      <c r="O324" s="67"/>
      <c r="P324" s="49"/>
      <c r="Q324" s="68"/>
      <c r="R324" s="35"/>
      <c r="S324" s="35"/>
    </row>
    <row r="325" spans="1:19" ht="15.75" customHeight="1" x14ac:dyDescent="0.15">
      <c r="A325" s="65">
        <v>44885</v>
      </c>
      <c r="B325" s="66" t="e">
        <f t="shared" si="4"/>
        <v>#VALUE!</v>
      </c>
      <c r="C325" s="67">
        <f t="shared" si="5"/>
        <v>2022</v>
      </c>
      <c r="D325" s="67">
        <f t="shared" si="6"/>
        <v>11</v>
      </c>
      <c r="E325" s="67">
        <f t="shared" si="7"/>
        <v>20</v>
      </c>
      <c r="F325" s="17" t="s">
        <v>61</v>
      </c>
      <c r="G325" s="35">
        <f>'SETEMBRO 2023'!C266</f>
        <v>0</v>
      </c>
      <c r="H325" s="2"/>
      <c r="I325" s="2"/>
      <c r="J325" s="35"/>
      <c r="K325" s="35"/>
      <c r="L325" s="35"/>
      <c r="M325" s="35"/>
      <c r="N325" s="67"/>
      <c r="O325" s="67"/>
      <c r="P325" s="49"/>
      <c r="Q325" s="68"/>
      <c r="R325" s="35"/>
      <c r="S325" s="35"/>
    </row>
    <row r="326" spans="1:19" ht="15.75" customHeight="1" x14ac:dyDescent="0.15">
      <c r="A326" s="65">
        <v>44886</v>
      </c>
      <c r="B326" s="66" t="e">
        <f t="shared" si="4"/>
        <v>#VALUE!</v>
      </c>
      <c r="C326" s="67">
        <f t="shared" si="5"/>
        <v>2022</v>
      </c>
      <c r="D326" s="67">
        <f t="shared" si="6"/>
        <v>11</v>
      </c>
      <c r="E326" s="67">
        <f t="shared" si="7"/>
        <v>21</v>
      </c>
      <c r="F326" s="17" t="s">
        <v>62</v>
      </c>
      <c r="G326" s="35">
        <f>'SETEMBRO 2023'!C267</f>
        <v>0</v>
      </c>
      <c r="H326" s="2"/>
      <c r="I326" s="2"/>
      <c r="J326" s="35"/>
      <c r="K326" s="35"/>
      <c r="L326" s="35"/>
      <c r="M326" s="35"/>
      <c r="N326" s="67"/>
      <c r="O326" s="67"/>
      <c r="P326" s="49"/>
      <c r="Q326" s="68"/>
      <c r="R326" s="35"/>
      <c r="S326" s="35"/>
    </row>
    <row r="327" spans="1:19" ht="15.75" customHeight="1" x14ac:dyDescent="0.15">
      <c r="A327" s="65">
        <v>44887</v>
      </c>
      <c r="B327" s="66" t="e">
        <f t="shared" si="4"/>
        <v>#VALUE!</v>
      </c>
      <c r="C327" s="67">
        <f t="shared" si="5"/>
        <v>2022</v>
      </c>
      <c r="D327" s="67">
        <f t="shared" si="6"/>
        <v>11</v>
      </c>
      <c r="E327" s="67">
        <f t="shared" si="7"/>
        <v>22</v>
      </c>
      <c r="F327" s="17" t="s">
        <v>63</v>
      </c>
      <c r="G327" s="35">
        <f>'SETEMBRO 2023'!C268</f>
        <v>0</v>
      </c>
      <c r="H327" s="2"/>
      <c r="I327" s="2"/>
      <c r="J327" s="35"/>
      <c r="K327" s="35"/>
      <c r="L327" s="35"/>
      <c r="M327" s="35"/>
      <c r="N327" s="67"/>
      <c r="O327" s="67"/>
      <c r="P327" s="49"/>
      <c r="Q327" s="68"/>
      <c r="R327" s="35"/>
      <c r="S327" s="35"/>
    </row>
    <row r="328" spans="1:19" ht="15.75" customHeight="1" x14ac:dyDescent="0.15">
      <c r="A328" s="65">
        <v>44888</v>
      </c>
      <c r="B328" s="66" t="e">
        <f t="shared" si="4"/>
        <v>#VALUE!</v>
      </c>
      <c r="C328" s="67">
        <f t="shared" si="5"/>
        <v>2022</v>
      </c>
      <c r="D328" s="67">
        <f t="shared" si="6"/>
        <v>11</v>
      </c>
      <c r="E328" s="67">
        <f t="shared" si="7"/>
        <v>23</v>
      </c>
      <c r="F328" s="17" t="s">
        <v>64</v>
      </c>
      <c r="G328" s="35">
        <f>'SETEMBRO 2023'!C269</f>
        <v>0</v>
      </c>
      <c r="H328" s="2"/>
      <c r="I328" s="2"/>
      <c r="J328" s="35"/>
      <c r="K328" s="35"/>
      <c r="L328" s="35"/>
      <c r="M328" s="35"/>
      <c r="N328" s="67"/>
      <c r="O328" s="67"/>
      <c r="P328" s="49"/>
      <c r="Q328" s="68"/>
      <c r="R328" s="35"/>
      <c r="S328" s="35"/>
    </row>
    <row r="329" spans="1:19" ht="15.75" customHeight="1" x14ac:dyDescent="0.15">
      <c r="A329" s="65">
        <v>44889</v>
      </c>
      <c r="B329" s="66" t="e">
        <f t="shared" si="4"/>
        <v>#VALUE!</v>
      </c>
      <c r="C329" s="67">
        <f t="shared" si="5"/>
        <v>2022</v>
      </c>
      <c r="D329" s="67">
        <f t="shared" si="6"/>
        <v>11</v>
      </c>
      <c r="E329" s="67">
        <f t="shared" si="7"/>
        <v>24</v>
      </c>
      <c r="F329" s="17" t="s">
        <v>65</v>
      </c>
      <c r="G329" s="35">
        <f>'SETEMBRO 2023'!C270</f>
        <v>0</v>
      </c>
      <c r="H329" s="2"/>
      <c r="I329" s="2"/>
      <c r="J329" s="35"/>
      <c r="K329" s="35"/>
      <c r="L329" s="35"/>
      <c r="M329" s="35"/>
      <c r="N329" s="67"/>
      <c r="O329" s="67"/>
      <c r="P329" s="49"/>
      <c r="Q329" s="68"/>
      <c r="R329" s="35"/>
      <c r="S329" s="35"/>
    </row>
    <row r="330" spans="1:19" ht="15.75" customHeight="1" x14ac:dyDescent="0.15">
      <c r="A330" s="65">
        <v>44890</v>
      </c>
      <c r="B330" s="66" t="e">
        <f t="shared" si="4"/>
        <v>#VALUE!</v>
      </c>
      <c r="C330" s="67">
        <f t="shared" si="5"/>
        <v>2022</v>
      </c>
      <c r="D330" s="67">
        <f t="shared" si="6"/>
        <v>11</v>
      </c>
      <c r="E330" s="67">
        <f t="shared" si="7"/>
        <v>25</v>
      </c>
      <c r="F330" s="17" t="s">
        <v>66</v>
      </c>
      <c r="G330" s="35">
        <f>'SETEMBRO 2023'!C271</f>
        <v>0</v>
      </c>
      <c r="H330" s="2"/>
      <c r="I330" s="2"/>
      <c r="J330" s="35"/>
      <c r="K330" s="35"/>
      <c r="L330" s="35"/>
      <c r="M330" s="35"/>
      <c r="N330" s="67"/>
      <c r="O330" s="67"/>
      <c r="P330" s="49"/>
      <c r="Q330" s="68"/>
      <c r="R330" s="35"/>
      <c r="S330" s="35"/>
    </row>
    <row r="331" spans="1:19" ht="15.75" customHeight="1" x14ac:dyDescent="0.15">
      <c r="A331" s="65">
        <v>44891</v>
      </c>
      <c r="B331" s="66" t="e">
        <f t="shared" si="4"/>
        <v>#VALUE!</v>
      </c>
      <c r="C331" s="67">
        <f t="shared" si="5"/>
        <v>2022</v>
      </c>
      <c r="D331" s="67">
        <f t="shared" si="6"/>
        <v>11</v>
      </c>
      <c r="E331" s="67">
        <f t="shared" si="7"/>
        <v>26</v>
      </c>
      <c r="F331" s="17" t="s">
        <v>60</v>
      </c>
      <c r="G331" s="35">
        <f>'SETEMBRO 2023'!C272</f>
        <v>0</v>
      </c>
      <c r="H331" s="2"/>
      <c r="I331" s="2"/>
      <c r="J331" s="35"/>
      <c r="K331" s="35"/>
      <c r="L331" s="35"/>
      <c r="M331" s="35"/>
      <c r="N331" s="67"/>
      <c r="O331" s="67"/>
      <c r="P331" s="49"/>
      <c r="Q331" s="68"/>
      <c r="R331" s="35"/>
      <c r="S331" s="35"/>
    </row>
    <row r="332" spans="1:19" ht="15.75" customHeight="1" x14ac:dyDescent="0.15">
      <c r="A332" s="65">
        <v>44892</v>
      </c>
      <c r="B332" s="66" t="e">
        <f t="shared" si="4"/>
        <v>#VALUE!</v>
      </c>
      <c r="C332" s="67">
        <f t="shared" si="5"/>
        <v>2022</v>
      </c>
      <c r="D332" s="67">
        <f t="shared" si="6"/>
        <v>11</v>
      </c>
      <c r="E332" s="67">
        <f t="shared" si="7"/>
        <v>27</v>
      </c>
      <c r="F332" s="17" t="s">
        <v>61</v>
      </c>
      <c r="G332" s="35">
        <f>'SETEMBRO 2023'!C273</f>
        <v>0</v>
      </c>
      <c r="H332" s="2"/>
      <c r="I332" s="2"/>
      <c r="J332" s="35"/>
      <c r="K332" s="35"/>
      <c r="L332" s="35"/>
      <c r="M332" s="35"/>
      <c r="N332" s="67"/>
      <c r="O332" s="67"/>
      <c r="P332" s="49"/>
      <c r="Q332" s="68"/>
      <c r="R332" s="35"/>
      <c r="S332" s="35"/>
    </row>
    <row r="333" spans="1:19" ht="15.75" customHeight="1" x14ac:dyDescent="0.15">
      <c r="A333" s="65">
        <v>44893</v>
      </c>
      <c r="B333" s="66" t="e">
        <f t="shared" si="4"/>
        <v>#VALUE!</v>
      </c>
      <c r="C333" s="67">
        <f t="shared" si="5"/>
        <v>2022</v>
      </c>
      <c r="D333" s="67">
        <f t="shared" si="6"/>
        <v>11</v>
      </c>
      <c r="E333" s="67">
        <f t="shared" si="7"/>
        <v>28</v>
      </c>
      <c r="F333" s="17" t="s">
        <v>62</v>
      </c>
      <c r="G333" s="35">
        <f>'SETEMBRO 2023'!C274</f>
        <v>0</v>
      </c>
      <c r="H333" s="2"/>
      <c r="I333" s="2"/>
      <c r="J333" s="35"/>
      <c r="K333" s="35"/>
      <c r="L333" s="35"/>
      <c r="M333" s="35"/>
      <c r="N333" s="67"/>
      <c r="O333" s="67"/>
      <c r="P333" s="49"/>
      <c r="Q333" s="68"/>
      <c r="R333" s="35"/>
      <c r="S333" s="35"/>
    </row>
    <row r="334" spans="1:19" ht="15.75" customHeight="1" x14ac:dyDescent="0.15">
      <c r="A334" s="65">
        <v>44894</v>
      </c>
      <c r="B334" s="66" t="e">
        <f t="shared" si="4"/>
        <v>#VALUE!</v>
      </c>
      <c r="C334" s="67">
        <f t="shared" si="5"/>
        <v>2022</v>
      </c>
      <c r="D334" s="67">
        <f t="shared" si="6"/>
        <v>11</v>
      </c>
      <c r="E334" s="67">
        <f t="shared" si="7"/>
        <v>29</v>
      </c>
      <c r="F334" s="17" t="s">
        <v>63</v>
      </c>
      <c r="G334" s="35">
        <f>'SETEMBRO 2023'!C275</f>
        <v>0</v>
      </c>
      <c r="H334" s="2"/>
      <c r="I334" s="2"/>
      <c r="J334" s="35"/>
      <c r="K334" s="35"/>
      <c r="L334" s="35"/>
      <c r="M334" s="35"/>
      <c r="N334" s="67"/>
      <c r="O334" s="67"/>
      <c r="P334" s="49"/>
      <c r="Q334" s="68"/>
      <c r="R334" s="35"/>
      <c r="S334" s="35"/>
    </row>
    <row r="335" spans="1:19" ht="15.75" customHeight="1" x14ac:dyDescent="0.15">
      <c r="A335" s="65">
        <v>44895</v>
      </c>
      <c r="B335" s="66" t="e">
        <f t="shared" si="4"/>
        <v>#VALUE!</v>
      </c>
      <c r="C335" s="67">
        <f t="shared" si="5"/>
        <v>2022</v>
      </c>
      <c r="D335" s="67">
        <f t="shared" si="6"/>
        <v>11</v>
      </c>
      <c r="E335" s="67">
        <f t="shared" si="7"/>
        <v>30</v>
      </c>
      <c r="F335" s="17" t="s">
        <v>64</v>
      </c>
      <c r="G335" s="35">
        <f>'SETEMBRO 2023'!C276</f>
        <v>0</v>
      </c>
      <c r="H335" s="2"/>
      <c r="I335" s="2"/>
      <c r="J335" s="35"/>
      <c r="K335" s="35"/>
      <c r="L335" s="35"/>
      <c r="M335" s="35"/>
      <c r="N335" s="67"/>
      <c r="O335" s="67"/>
      <c r="P335" s="49"/>
      <c r="Q335" s="68"/>
      <c r="R335" s="35"/>
      <c r="S335" s="35"/>
    </row>
    <row r="336" spans="1:19" ht="15.75" customHeight="1" x14ac:dyDescent="0.15">
      <c r="A336" s="65">
        <v>44896</v>
      </c>
      <c r="B336" s="66" t="e">
        <f t="shared" si="4"/>
        <v>#VALUE!</v>
      </c>
      <c r="C336" s="67">
        <f t="shared" si="5"/>
        <v>2022</v>
      </c>
      <c r="D336" s="67">
        <f t="shared" si="6"/>
        <v>12</v>
      </c>
      <c r="E336" s="67">
        <f t="shared" si="7"/>
        <v>1</v>
      </c>
      <c r="F336" s="17" t="s">
        <v>65</v>
      </c>
      <c r="G336" s="35">
        <f>'SETEMBRO 2023'!C277</f>
        <v>0</v>
      </c>
      <c r="H336" s="2"/>
      <c r="I336" s="2"/>
      <c r="J336" s="35"/>
      <c r="K336" s="35"/>
      <c r="L336" s="35"/>
      <c r="M336" s="35"/>
      <c r="N336" s="67"/>
      <c r="O336" s="67"/>
      <c r="P336" s="49"/>
      <c r="Q336" s="68"/>
      <c r="R336" s="35"/>
      <c r="S336" s="35"/>
    </row>
    <row r="337" spans="1:19" ht="15.75" customHeight="1" x14ac:dyDescent="0.15">
      <c r="A337" s="65">
        <v>44897</v>
      </c>
      <c r="B337" s="66" t="e">
        <f t="shared" si="4"/>
        <v>#VALUE!</v>
      </c>
      <c r="C337" s="67">
        <f t="shared" si="5"/>
        <v>2022</v>
      </c>
      <c r="D337" s="67">
        <f t="shared" si="6"/>
        <v>12</v>
      </c>
      <c r="E337" s="67">
        <f t="shared" si="7"/>
        <v>2</v>
      </c>
      <c r="F337" s="17" t="s">
        <v>66</v>
      </c>
      <c r="G337" s="35">
        <f>'SETEMBRO 2023'!C278</f>
        <v>0</v>
      </c>
      <c r="H337" s="2"/>
      <c r="I337" s="2"/>
      <c r="J337" s="35"/>
      <c r="K337" s="35"/>
      <c r="L337" s="35"/>
      <c r="M337" s="35"/>
      <c r="N337" s="67"/>
      <c r="O337" s="67"/>
      <c r="P337" s="49"/>
      <c r="Q337" s="68"/>
      <c r="R337" s="35"/>
      <c r="S337" s="35"/>
    </row>
    <row r="338" spans="1:19" ht="15.75" customHeight="1" x14ac:dyDescent="0.15">
      <c r="A338" s="65">
        <v>44898</v>
      </c>
      <c r="B338" s="66" t="e">
        <f t="shared" si="4"/>
        <v>#VALUE!</v>
      </c>
      <c r="C338" s="67">
        <f t="shared" si="5"/>
        <v>2022</v>
      </c>
      <c r="D338" s="67">
        <f t="shared" si="6"/>
        <v>12</v>
      </c>
      <c r="E338" s="67">
        <f t="shared" si="7"/>
        <v>3</v>
      </c>
      <c r="F338" s="17" t="s">
        <v>60</v>
      </c>
      <c r="G338" s="35">
        <f>'SETEMBRO 2023'!C279</f>
        <v>0</v>
      </c>
      <c r="H338" s="2"/>
      <c r="I338" s="2"/>
      <c r="J338" s="35"/>
      <c r="K338" s="35"/>
      <c r="L338" s="35"/>
      <c r="M338" s="35"/>
      <c r="N338" s="67"/>
      <c r="O338" s="67"/>
      <c r="P338" s="49"/>
      <c r="Q338" s="68"/>
      <c r="R338" s="35"/>
      <c r="S338" s="35"/>
    </row>
    <row r="339" spans="1:19" ht="15.75" customHeight="1" x14ac:dyDescent="0.15">
      <c r="A339" s="65">
        <v>44899</v>
      </c>
      <c r="B339" s="66" t="e">
        <f t="shared" si="4"/>
        <v>#VALUE!</v>
      </c>
      <c r="C339" s="67">
        <f t="shared" si="5"/>
        <v>2022</v>
      </c>
      <c r="D339" s="67">
        <f t="shared" si="6"/>
        <v>12</v>
      </c>
      <c r="E339" s="67">
        <f t="shared" si="7"/>
        <v>4</v>
      </c>
      <c r="F339" s="17" t="s">
        <v>61</v>
      </c>
      <c r="G339" s="35">
        <f>'SETEMBRO 2023'!C280</f>
        <v>0</v>
      </c>
      <c r="H339" s="2"/>
      <c r="I339" s="2"/>
      <c r="J339" s="35"/>
      <c r="K339" s="35"/>
      <c r="L339" s="35"/>
      <c r="M339" s="35"/>
      <c r="N339" s="67"/>
      <c r="O339" s="67"/>
      <c r="P339" s="49"/>
      <c r="Q339" s="68"/>
      <c r="R339" s="35"/>
      <c r="S339" s="35"/>
    </row>
    <row r="340" spans="1:19" ht="15.75" customHeight="1" x14ac:dyDescent="0.15">
      <c r="A340" s="65">
        <v>44900</v>
      </c>
      <c r="B340" s="66" t="e">
        <f t="shared" si="4"/>
        <v>#VALUE!</v>
      </c>
      <c r="C340" s="67">
        <f t="shared" si="5"/>
        <v>2022</v>
      </c>
      <c r="D340" s="67">
        <f t="shared" si="6"/>
        <v>12</v>
      </c>
      <c r="E340" s="67">
        <f t="shared" si="7"/>
        <v>5</v>
      </c>
      <c r="F340" s="17" t="s">
        <v>62</v>
      </c>
      <c r="G340" s="35">
        <f>'SETEMBRO 2023'!C281</f>
        <v>0</v>
      </c>
      <c r="H340" s="2"/>
      <c r="I340" s="2"/>
      <c r="J340" s="35"/>
      <c r="K340" s="35"/>
      <c r="L340" s="35"/>
      <c r="M340" s="35"/>
      <c r="N340" s="67"/>
      <c r="O340" s="67"/>
      <c r="P340" s="49"/>
      <c r="Q340" s="68"/>
      <c r="R340" s="35"/>
      <c r="S340" s="35"/>
    </row>
    <row r="341" spans="1:19" ht="15.75" customHeight="1" x14ac:dyDescent="0.15">
      <c r="A341" s="65">
        <v>44901</v>
      </c>
      <c r="B341" s="66" t="e">
        <f t="shared" si="4"/>
        <v>#VALUE!</v>
      </c>
      <c r="C341" s="67">
        <f t="shared" si="5"/>
        <v>2022</v>
      </c>
      <c r="D341" s="67">
        <f t="shared" si="6"/>
        <v>12</v>
      </c>
      <c r="E341" s="67">
        <f t="shared" si="7"/>
        <v>6</v>
      </c>
      <c r="F341" s="17" t="s">
        <v>63</v>
      </c>
      <c r="G341" s="35">
        <f>'SETEMBRO 2023'!C282</f>
        <v>0</v>
      </c>
      <c r="H341" s="2"/>
      <c r="I341" s="2"/>
      <c r="J341" s="35"/>
      <c r="K341" s="35"/>
      <c r="L341" s="35"/>
      <c r="M341" s="35"/>
      <c r="N341" s="67"/>
      <c r="O341" s="67"/>
      <c r="P341" s="49"/>
      <c r="Q341" s="68"/>
      <c r="R341" s="35"/>
      <c r="S341" s="35"/>
    </row>
    <row r="342" spans="1:19" ht="15.75" customHeight="1" x14ac:dyDescent="0.15">
      <c r="A342" s="65">
        <v>44902</v>
      </c>
      <c r="B342" s="66" t="e">
        <f t="shared" si="4"/>
        <v>#VALUE!</v>
      </c>
      <c r="C342" s="67">
        <f t="shared" si="5"/>
        <v>2022</v>
      </c>
      <c r="D342" s="67">
        <f t="shared" si="6"/>
        <v>12</v>
      </c>
      <c r="E342" s="67">
        <f t="shared" si="7"/>
        <v>7</v>
      </c>
      <c r="F342" s="17" t="s">
        <v>64</v>
      </c>
      <c r="G342" s="35">
        <f>'SETEMBRO 2023'!C283</f>
        <v>0</v>
      </c>
      <c r="H342" s="2"/>
      <c r="I342" s="2"/>
      <c r="J342" s="35"/>
      <c r="K342" s="35"/>
      <c r="L342" s="35"/>
      <c r="M342" s="35"/>
      <c r="N342" s="67"/>
      <c r="O342" s="67"/>
      <c r="P342" s="49"/>
      <c r="Q342" s="68"/>
      <c r="R342" s="35"/>
      <c r="S342" s="35"/>
    </row>
    <row r="343" spans="1:19" ht="15.75" customHeight="1" x14ac:dyDescent="0.15">
      <c r="A343" s="65">
        <v>44903</v>
      </c>
      <c r="B343" s="66" t="e">
        <f t="shared" si="4"/>
        <v>#VALUE!</v>
      </c>
      <c r="C343" s="67">
        <f t="shared" si="5"/>
        <v>2022</v>
      </c>
      <c r="D343" s="67">
        <f t="shared" si="6"/>
        <v>12</v>
      </c>
      <c r="E343" s="67">
        <f t="shared" si="7"/>
        <v>8</v>
      </c>
      <c r="F343" s="17" t="s">
        <v>65</v>
      </c>
      <c r="G343" s="35">
        <f>'SETEMBRO 2023'!C284</f>
        <v>0</v>
      </c>
      <c r="H343" s="2"/>
      <c r="I343" s="2"/>
      <c r="J343" s="35"/>
      <c r="K343" s="35"/>
      <c r="L343" s="35"/>
      <c r="M343" s="35"/>
      <c r="N343" s="67"/>
      <c r="O343" s="67"/>
      <c r="P343" s="49"/>
      <c r="Q343" s="68"/>
      <c r="R343" s="35"/>
      <c r="S343" s="35"/>
    </row>
    <row r="344" spans="1:19" ht="15.75" customHeight="1" x14ac:dyDescent="0.15">
      <c r="A344" s="65">
        <v>44904</v>
      </c>
      <c r="B344" s="66" t="e">
        <f t="shared" si="4"/>
        <v>#VALUE!</v>
      </c>
      <c r="C344" s="67">
        <f t="shared" si="5"/>
        <v>2022</v>
      </c>
      <c r="D344" s="67">
        <f t="shared" si="6"/>
        <v>12</v>
      </c>
      <c r="E344" s="67">
        <f t="shared" si="7"/>
        <v>9</v>
      </c>
      <c r="F344" s="17" t="s">
        <v>66</v>
      </c>
      <c r="G344" s="35">
        <f>'SETEMBRO 2023'!C285</f>
        <v>0</v>
      </c>
      <c r="H344" s="2"/>
      <c r="I344" s="2"/>
      <c r="J344" s="35"/>
      <c r="K344" s="35"/>
      <c r="L344" s="35"/>
      <c r="M344" s="35"/>
      <c r="N344" s="67"/>
      <c r="O344" s="67"/>
      <c r="P344" s="49"/>
      <c r="Q344" s="68"/>
      <c r="R344" s="35"/>
      <c r="S344" s="35"/>
    </row>
    <row r="345" spans="1:19" ht="15.75" customHeight="1" x14ac:dyDescent="0.15">
      <c r="A345" s="65">
        <v>44905</v>
      </c>
      <c r="B345" s="66" t="e">
        <f t="shared" si="4"/>
        <v>#VALUE!</v>
      </c>
      <c r="C345" s="67">
        <f t="shared" si="5"/>
        <v>2022</v>
      </c>
      <c r="D345" s="67">
        <f t="shared" si="6"/>
        <v>12</v>
      </c>
      <c r="E345" s="67">
        <f t="shared" si="7"/>
        <v>10</v>
      </c>
      <c r="F345" s="17" t="s">
        <v>60</v>
      </c>
      <c r="G345" s="35">
        <f>'SETEMBRO 2023'!C286</f>
        <v>0</v>
      </c>
      <c r="H345" s="2"/>
      <c r="I345" s="2"/>
      <c r="J345" s="35"/>
      <c r="K345" s="35"/>
      <c r="L345" s="35"/>
      <c r="M345" s="35"/>
      <c r="N345" s="67"/>
      <c r="O345" s="67"/>
      <c r="P345" s="49"/>
      <c r="Q345" s="68"/>
      <c r="R345" s="35"/>
      <c r="S345" s="35"/>
    </row>
    <row r="346" spans="1:19" ht="15.75" customHeight="1" x14ac:dyDescent="0.15">
      <c r="A346" s="65">
        <v>44906</v>
      </c>
      <c r="B346" s="66" t="e">
        <f t="shared" si="4"/>
        <v>#VALUE!</v>
      </c>
      <c r="C346" s="67">
        <f t="shared" si="5"/>
        <v>2022</v>
      </c>
      <c r="D346" s="67">
        <f t="shared" si="6"/>
        <v>12</v>
      </c>
      <c r="E346" s="67">
        <f t="shared" si="7"/>
        <v>11</v>
      </c>
      <c r="F346" s="17" t="s">
        <v>61</v>
      </c>
      <c r="G346" s="35">
        <f>'SETEMBRO 2023'!C287</f>
        <v>0</v>
      </c>
      <c r="H346" s="2"/>
      <c r="I346" s="2"/>
      <c r="J346" s="35"/>
      <c r="K346" s="35"/>
      <c r="L346" s="35"/>
      <c r="M346" s="35"/>
      <c r="N346" s="67"/>
      <c r="O346" s="67"/>
      <c r="P346" s="49"/>
      <c r="Q346" s="68"/>
      <c r="R346" s="35"/>
      <c r="S346" s="35"/>
    </row>
    <row r="347" spans="1:19" ht="15.75" customHeight="1" x14ac:dyDescent="0.15">
      <c r="A347" s="65">
        <v>44907</v>
      </c>
      <c r="B347" s="66" t="e">
        <f t="shared" si="4"/>
        <v>#VALUE!</v>
      </c>
      <c r="C347" s="67">
        <f t="shared" si="5"/>
        <v>2022</v>
      </c>
      <c r="D347" s="67">
        <f t="shared" si="6"/>
        <v>12</v>
      </c>
      <c r="E347" s="67">
        <f t="shared" si="7"/>
        <v>12</v>
      </c>
      <c r="F347" s="17" t="s">
        <v>62</v>
      </c>
      <c r="G347" s="35">
        <f>'SETEMBRO 2023'!C288</f>
        <v>0</v>
      </c>
      <c r="H347" s="2"/>
      <c r="I347" s="2"/>
      <c r="J347" s="35"/>
      <c r="K347" s="35"/>
      <c r="L347" s="35"/>
      <c r="M347" s="35"/>
      <c r="N347" s="67"/>
      <c r="O347" s="67"/>
      <c r="P347" s="49"/>
      <c r="Q347" s="68"/>
      <c r="R347" s="35"/>
      <c r="S347" s="35"/>
    </row>
    <row r="348" spans="1:19" ht="15.75" customHeight="1" x14ac:dyDescent="0.15">
      <c r="A348" s="65">
        <v>44908</v>
      </c>
      <c r="B348" s="66" t="e">
        <f t="shared" si="4"/>
        <v>#VALUE!</v>
      </c>
      <c r="C348" s="67">
        <f t="shared" si="5"/>
        <v>2022</v>
      </c>
      <c r="D348" s="67">
        <f t="shared" si="6"/>
        <v>12</v>
      </c>
      <c r="E348" s="67">
        <f t="shared" si="7"/>
        <v>13</v>
      </c>
      <c r="F348" s="17" t="s">
        <v>63</v>
      </c>
      <c r="G348" s="35">
        <f>'SETEMBRO 2023'!C289</f>
        <v>0</v>
      </c>
      <c r="H348" s="2"/>
      <c r="I348" s="2"/>
      <c r="J348" s="35"/>
      <c r="K348" s="35"/>
      <c r="L348" s="35"/>
      <c r="M348" s="35"/>
      <c r="N348" s="67"/>
      <c r="O348" s="67"/>
      <c r="P348" s="49"/>
      <c r="Q348" s="68"/>
      <c r="R348" s="35"/>
      <c r="S348" s="35"/>
    </row>
    <row r="349" spans="1:19" ht="15.75" customHeight="1" x14ac:dyDescent="0.15">
      <c r="A349" s="65">
        <v>44909</v>
      </c>
      <c r="B349" s="66" t="e">
        <f t="shared" si="4"/>
        <v>#VALUE!</v>
      </c>
      <c r="C349" s="67">
        <f t="shared" si="5"/>
        <v>2022</v>
      </c>
      <c r="D349" s="67">
        <f t="shared" si="6"/>
        <v>12</v>
      </c>
      <c r="E349" s="67">
        <f t="shared" si="7"/>
        <v>14</v>
      </c>
      <c r="F349" s="17" t="s">
        <v>64</v>
      </c>
      <c r="G349" s="35">
        <f>'SETEMBRO 2023'!C290</f>
        <v>0</v>
      </c>
      <c r="H349" s="2"/>
      <c r="I349" s="2"/>
      <c r="J349" s="35"/>
      <c r="K349" s="35"/>
      <c r="L349" s="35"/>
      <c r="M349" s="35"/>
      <c r="N349" s="67"/>
      <c r="O349" s="67"/>
      <c r="P349" s="49"/>
      <c r="Q349" s="68"/>
      <c r="R349" s="35"/>
      <c r="S349" s="35"/>
    </row>
    <row r="350" spans="1:19" ht="15.75" customHeight="1" x14ac:dyDescent="0.15">
      <c r="A350" s="65">
        <v>44910</v>
      </c>
      <c r="B350" s="66" t="e">
        <f t="shared" si="4"/>
        <v>#VALUE!</v>
      </c>
      <c r="C350" s="67">
        <f t="shared" si="5"/>
        <v>2022</v>
      </c>
      <c r="D350" s="67">
        <f t="shared" si="6"/>
        <v>12</v>
      </c>
      <c r="E350" s="67">
        <f t="shared" si="7"/>
        <v>15</v>
      </c>
      <c r="F350" s="17" t="s">
        <v>65</v>
      </c>
      <c r="G350" s="35">
        <f>'SETEMBRO 2023'!C291</f>
        <v>0</v>
      </c>
      <c r="H350" s="2"/>
      <c r="I350" s="2"/>
      <c r="J350" s="35"/>
      <c r="K350" s="35"/>
      <c r="L350" s="35"/>
      <c r="M350" s="35"/>
      <c r="N350" s="67"/>
      <c r="O350" s="67"/>
      <c r="P350" s="49"/>
      <c r="Q350" s="68"/>
      <c r="R350" s="35"/>
      <c r="S350" s="35"/>
    </row>
    <row r="351" spans="1:19" ht="15.75" customHeight="1" x14ac:dyDescent="0.15">
      <c r="A351" s="65">
        <v>44911</v>
      </c>
      <c r="B351" s="66" t="e">
        <f t="shared" si="4"/>
        <v>#VALUE!</v>
      </c>
      <c r="C351" s="67">
        <f t="shared" si="5"/>
        <v>2022</v>
      </c>
      <c r="D351" s="67">
        <f t="shared" si="6"/>
        <v>12</v>
      </c>
      <c r="E351" s="67">
        <f t="shared" si="7"/>
        <v>16</v>
      </c>
      <c r="F351" s="17" t="s">
        <v>66</v>
      </c>
      <c r="G351" s="35">
        <f>'SETEMBRO 2023'!C292</f>
        <v>0</v>
      </c>
      <c r="H351" s="2"/>
      <c r="I351" s="2"/>
      <c r="J351" s="35"/>
      <c r="K351" s="35"/>
      <c r="L351" s="35"/>
      <c r="M351" s="35"/>
      <c r="N351" s="67"/>
      <c r="O351" s="67"/>
      <c r="P351" s="49"/>
      <c r="Q351" s="68"/>
      <c r="R351" s="35"/>
      <c r="S351" s="35"/>
    </row>
    <row r="352" spans="1:19" ht="15.75" customHeight="1" x14ac:dyDescent="0.15">
      <c r="A352" s="65">
        <v>44912</v>
      </c>
      <c r="B352" s="66" t="e">
        <f t="shared" si="4"/>
        <v>#VALUE!</v>
      </c>
      <c r="C352" s="67">
        <f t="shared" si="5"/>
        <v>2022</v>
      </c>
      <c r="D352" s="67">
        <f t="shared" si="6"/>
        <v>12</v>
      </c>
      <c r="E352" s="67">
        <f t="shared" si="7"/>
        <v>17</v>
      </c>
      <c r="F352" s="17" t="s">
        <v>60</v>
      </c>
      <c r="G352" s="35">
        <f>'SETEMBRO 2023'!C293</f>
        <v>0</v>
      </c>
      <c r="H352" s="2"/>
      <c r="I352" s="2"/>
      <c r="J352" s="35"/>
      <c r="K352" s="35"/>
      <c r="L352" s="35"/>
      <c r="M352" s="35"/>
      <c r="N352" s="67"/>
      <c r="O352" s="67"/>
      <c r="P352" s="49"/>
      <c r="Q352" s="68"/>
      <c r="R352" s="35"/>
      <c r="S352" s="35"/>
    </row>
    <row r="353" spans="1:19" ht="15.75" customHeight="1" x14ac:dyDescent="0.15">
      <c r="A353" s="65">
        <v>44913</v>
      </c>
      <c r="B353" s="66" t="e">
        <f t="shared" si="4"/>
        <v>#VALUE!</v>
      </c>
      <c r="C353" s="67">
        <f t="shared" si="5"/>
        <v>2022</v>
      </c>
      <c r="D353" s="67">
        <f t="shared" si="6"/>
        <v>12</v>
      </c>
      <c r="E353" s="67">
        <f t="shared" si="7"/>
        <v>18</v>
      </c>
      <c r="F353" s="17" t="s">
        <v>61</v>
      </c>
      <c r="G353" s="35">
        <f>'SETEMBRO 2023'!C294</f>
        <v>0</v>
      </c>
      <c r="H353" s="2"/>
      <c r="I353" s="2"/>
      <c r="J353" s="35"/>
      <c r="K353" s="35"/>
      <c r="L353" s="35"/>
      <c r="M353" s="35"/>
      <c r="N353" s="67"/>
      <c r="O353" s="67"/>
      <c r="P353" s="49"/>
      <c r="Q353" s="68"/>
      <c r="R353" s="35"/>
      <c r="S353" s="35"/>
    </row>
    <row r="354" spans="1:19" ht="15.75" customHeight="1" x14ac:dyDescent="0.15">
      <c r="A354" s="65">
        <v>44914</v>
      </c>
      <c r="B354" s="66" t="e">
        <f t="shared" si="4"/>
        <v>#VALUE!</v>
      </c>
      <c r="C354" s="67">
        <f t="shared" si="5"/>
        <v>2022</v>
      </c>
      <c r="D354" s="67">
        <f t="shared" si="6"/>
        <v>12</v>
      </c>
      <c r="E354" s="67">
        <f t="shared" si="7"/>
        <v>19</v>
      </c>
      <c r="F354" s="17" t="s">
        <v>62</v>
      </c>
      <c r="G354" s="35">
        <f>'SETEMBRO 2023'!C295</f>
        <v>0</v>
      </c>
      <c r="H354" s="2"/>
      <c r="I354" s="2"/>
      <c r="J354" s="35"/>
      <c r="K354" s="35"/>
      <c r="L354" s="35"/>
      <c r="M354" s="35"/>
      <c r="N354" s="67"/>
      <c r="O354" s="67"/>
      <c r="P354" s="49"/>
      <c r="Q354" s="68"/>
      <c r="R354" s="35"/>
      <c r="S354" s="35"/>
    </row>
    <row r="355" spans="1:19" ht="15.75" customHeight="1" x14ac:dyDescent="0.15">
      <c r="A355" s="65">
        <v>44915</v>
      </c>
      <c r="B355" s="66" t="e">
        <f t="shared" si="4"/>
        <v>#VALUE!</v>
      </c>
      <c r="C355" s="67">
        <f t="shared" si="5"/>
        <v>2022</v>
      </c>
      <c r="D355" s="67">
        <f t="shared" si="6"/>
        <v>12</v>
      </c>
      <c r="E355" s="67">
        <f t="shared" si="7"/>
        <v>20</v>
      </c>
      <c r="F355" s="17" t="s">
        <v>63</v>
      </c>
      <c r="G355" s="35">
        <f>'SETEMBRO 2023'!C296</f>
        <v>0</v>
      </c>
      <c r="H355" s="2"/>
      <c r="I355" s="2"/>
      <c r="J355" s="35"/>
      <c r="K355" s="35"/>
      <c r="L355" s="35"/>
      <c r="M355" s="35"/>
      <c r="N355" s="67"/>
      <c r="O355" s="67"/>
      <c r="P355" s="49"/>
      <c r="Q355" s="68"/>
      <c r="R355" s="35"/>
      <c r="S355" s="35"/>
    </row>
    <row r="356" spans="1:19" ht="15.75" customHeight="1" x14ac:dyDescent="0.15">
      <c r="A356" s="65">
        <v>44916</v>
      </c>
      <c r="B356" s="66" t="e">
        <f t="shared" si="4"/>
        <v>#VALUE!</v>
      </c>
      <c r="C356" s="67">
        <f t="shared" si="5"/>
        <v>2022</v>
      </c>
      <c r="D356" s="67">
        <f t="shared" si="6"/>
        <v>12</v>
      </c>
      <c r="E356" s="67">
        <f t="shared" si="7"/>
        <v>21</v>
      </c>
      <c r="F356" s="17" t="s">
        <v>64</v>
      </c>
      <c r="G356" s="35">
        <f>'SETEMBRO 2023'!C297</f>
        <v>0</v>
      </c>
      <c r="H356" s="2"/>
      <c r="I356" s="2"/>
      <c r="J356" s="35"/>
      <c r="K356" s="35"/>
      <c r="L356" s="35"/>
      <c r="M356" s="35"/>
      <c r="N356" s="67"/>
      <c r="O356" s="67"/>
      <c r="P356" s="49"/>
      <c r="Q356" s="68"/>
      <c r="R356" s="35"/>
      <c r="S356" s="35"/>
    </row>
    <row r="357" spans="1:19" ht="15.75" customHeight="1" x14ac:dyDescent="0.15">
      <c r="A357" s="65">
        <v>44917</v>
      </c>
      <c r="B357" s="66" t="e">
        <f t="shared" si="4"/>
        <v>#VALUE!</v>
      </c>
      <c r="C357" s="67">
        <f t="shared" si="5"/>
        <v>2022</v>
      </c>
      <c r="D357" s="67">
        <f t="shared" si="6"/>
        <v>12</v>
      </c>
      <c r="E357" s="67">
        <f t="shared" si="7"/>
        <v>22</v>
      </c>
      <c r="F357" s="17" t="s">
        <v>65</v>
      </c>
      <c r="G357" s="35">
        <f>'SETEMBRO 2023'!C298</f>
        <v>0</v>
      </c>
      <c r="H357" s="2"/>
      <c r="I357" s="2"/>
      <c r="J357" s="35"/>
      <c r="K357" s="35"/>
      <c r="L357" s="35"/>
      <c r="M357" s="35"/>
      <c r="N357" s="67"/>
      <c r="O357" s="67"/>
      <c r="P357" s="49"/>
      <c r="Q357" s="68"/>
      <c r="R357" s="35"/>
      <c r="S357" s="35"/>
    </row>
    <row r="358" spans="1:19" ht="15.75" customHeight="1" x14ac:dyDescent="0.15">
      <c r="A358" s="65">
        <v>44918</v>
      </c>
      <c r="B358" s="66" t="e">
        <f t="shared" si="4"/>
        <v>#VALUE!</v>
      </c>
      <c r="C358" s="67">
        <f t="shared" si="5"/>
        <v>2022</v>
      </c>
      <c r="D358" s="67">
        <f t="shared" si="6"/>
        <v>12</v>
      </c>
      <c r="E358" s="67">
        <f t="shared" si="7"/>
        <v>23</v>
      </c>
      <c r="F358" s="17" t="s">
        <v>66</v>
      </c>
      <c r="G358" s="35">
        <f>'SETEMBRO 2023'!C299</f>
        <v>0</v>
      </c>
      <c r="H358" s="2"/>
      <c r="I358" s="2"/>
      <c r="J358" s="35"/>
      <c r="K358" s="35"/>
      <c r="L358" s="35"/>
      <c r="M358" s="35"/>
      <c r="N358" s="67"/>
      <c r="O358" s="67"/>
      <c r="P358" s="49"/>
      <c r="Q358" s="68"/>
      <c r="R358" s="35"/>
      <c r="S358" s="35"/>
    </row>
    <row r="359" spans="1:19" ht="15.75" customHeight="1" x14ac:dyDescent="0.15">
      <c r="A359" s="65">
        <v>44919</v>
      </c>
      <c r="B359" s="66" t="e">
        <f t="shared" si="4"/>
        <v>#VALUE!</v>
      </c>
      <c r="C359" s="67">
        <f t="shared" si="5"/>
        <v>2022</v>
      </c>
      <c r="D359" s="67">
        <f t="shared" si="6"/>
        <v>12</v>
      </c>
      <c r="E359" s="67">
        <f t="shared" si="7"/>
        <v>24</v>
      </c>
      <c r="F359" s="17" t="s">
        <v>60</v>
      </c>
      <c r="G359" s="35">
        <f>'SETEMBRO 2023'!C300</f>
        <v>0</v>
      </c>
      <c r="H359" s="2"/>
      <c r="I359" s="2"/>
      <c r="J359" s="35"/>
      <c r="K359" s="35"/>
      <c r="L359" s="35"/>
      <c r="M359" s="35"/>
      <c r="N359" s="67"/>
      <c r="O359" s="67"/>
      <c r="P359" s="49"/>
      <c r="Q359" s="68"/>
      <c r="R359" s="35"/>
      <c r="S359" s="35"/>
    </row>
    <row r="360" spans="1:19" ht="15.75" customHeight="1" x14ac:dyDescent="0.15">
      <c r="A360" s="65">
        <v>44920</v>
      </c>
      <c r="B360" s="66" t="e">
        <f t="shared" si="4"/>
        <v>#VALUE!</v>
      </c>
      <c r="C360" s="67">
        <f t="shared" si="5"/>
        <v>2022</v>
      </c>
      <c r="D360" s="67">
        <f t="shared" si="6"/>
        <v>12</v>
      </c>
      <c r="E360" s="67">
        <f t="shared" si="7"/>
        <v>25</v>
      </c>
      <c r="F360" s="17" t="s">
        <v>61</v>
      </c>
      <c r="G360" s="35">
        <f>'SETEMBRO 2023'!C301</f>
        <v>0</v>
      </c>
      <c r="H360" s="2"/>
      <c r="I360" s="2"/>
      <c r="J360" s="35"/>
      <c r="K360" s="35"/>
      <c r="L360" s="35"/>
      <c r="M360" s="35"/>
      <c r="N360" s="67"/>
      <c r="O360" s="67"/>
      <c r="P360" s="49"/>
      <c r="Q360" s="68"/>
      <c r="R360" s="35"/>
      <c r="S360" s="35"/>
    </row>
    <row r="361" spans="1:19" ht="15.75" customHeight="1" x14ac:dyDescent="0.15">
      <c r="A361" s="65">
        <v>44921</v>
      </c>
      <c r="B361" s="66" t="e">
        <f t="shared" si="4"/>
        <v>#VALUE!</v>
      </c>
      <c r="C361" s="67">
        <f t="shared" si="5"/>
        <v>2022</v>
      </c>
      <c r="D361" s="67">
        <f t="shared" si="6"/>
        <v>12</v>
      </c>
      <c r="E361" s="67">
        <f t="shared" si="7"/>
        <v>26</v>
      </c>
      <c r="F361" s="17" t="s">
        <v>62</v>
      </c>
      <c r="G361" s="35">
        <f>'SETEMBRO 2023'!C302</f>
        <v>0</v>
      </c>
      <c r="H361" s="2"/>
      <c r="I361" s="2"/>
      <c r="J361" s="35"/>
      <c r="K361" s="35"/>
      <c r="L361" s="35"/>
      <c r="M361" s="35"/>
      <c r="N361" s="67"/>
      <c r="O361" s="67"/>
      <c r="P361" s="49"/>
      <c r="Q361" s="68"/>
      <c r="R361" s="35"/>
      <c r="S361" s="35"/>
    </row>
    <row r="362" spans="1:19" ht="15.75" customHeight="1" x14ac:dyDescent="0.15">
      <c r="A362" s="65">
        <v>44922</v>
      </c>
      <c r="B362" s="66" t="e">
        <f t="shared" si="4"/>
        <v>#VALUE!</v>
      </c>
      <c r="C362" s="67">
        <f t="shared" si="5"/>
        <v>2022</v>
      </c>
      <c r="D362" s="67">
        <f t="shared" si="6"/>
        <v>12</v>
      </c>
      <c r="E362" s="67">
        <f t="shared" si="7"/>
        <v>27</v>
      </c>
      <c r="F362" s="17" t="s">
        <v>63</v>
      </c>
      <c r="G362" s="35">
        <f>'SETEMBRO 2023'!C303</f>
        <v>0</v>
      </c>
      <c r="H362" s="2"/>
      <c r="I362" s="2"/>
      <c r="J362" s="35"/>
      <c r="K362" s="35"/>
      <c r="L362" s="35"/>
      <c r="M362" s="35"/>
      <c r="N362" s="67"/>
      <c r="O362" s="67"/>
      <c r="P362" s="49"/>
      <c r="Q362" s="68"/>
      <c r="R362" s="35"/>
      <c r="S362" s="35"/>
    </row>
    <row r="363" spans="1:19" ht="15.75" customHeight="1" x14ac:dyDescent="0.15">
      <c r="A363" s="65">
        <v>44923</v>
      </c>
      <c r="B363" s="66" t="e">
        <f t="shared" si="4"/>
        <v>#VALUE!</v>
      </c>
      <c r="C363" s="67">
        <f t="shared" si="5"/>
        <v>2022</v>
      </c>
      <c r="D363" s="67">
        <f t="shared" si="6"/>
        <v>12</v>
      </c>
      <c r="E363" s="67">
        <f t="shared" si="7"/>
        <v>28</v>
      </c>
      <c r="F363" s="17" t="s">
        <v>64</v>
      </c>
      <c r="G363" s="35">
        <f>'SETEMBRO 2023'!C304</f>
        <v>0</v>
      </c>
      <c r="H363" s="2"/>
      <c r="I363" s="2"/>
      <c r="J363" s="35"/>
      <c r="K363" s="35"/>
      <c r="L363" s="35"/>
      <c r="M363" s="35"/>
      <c r="N363" s="67"/>
      <c r="O363" s="67"/>
      <c r="P363" s="49"/>
      <c r="Q363" s="68"/>
      <c r="R363" s="35"/>
      <c r="S363" s="35"/>
    </row>
    <row r="364" spans="1:19" ht="15.75" customHeight="1" x14ac:dyDescent="0.15">
      <c r="A364" s="65">
        <v>44924</v>
      </c>
      <c r="B364" s="66" t="e">
        <f t="shared" si="4"/>
        <v>#VALUE!</v>
      </c>
      <c r="C364" s="67">
        <f t="shared" si="5"/>
        <v>2022</v>
      </c>
      <c r="D364" s="67">
        <f t="shared" si="6"/>
        <v>12</v>
      </c>
      <c r="E364" s="67">
        <f t="shared" si="7"/>
        <v>29</v>
      </c>
      <c r="F364" s="17" t="s">
        <v>65</v>
      </c>
      <c r="G364" s="35">
        <f>'SETEMBRO 2023'!C305</f>
        <v>0</v>
      </c>
      <c r="H364" s="2"/>
      <c r="I364" s="2"/>
      <c r="J364" s="35"/>
      <c r="K364" s="35"/>
      <c r="L364" s="35"/>
      <c r="M364" s="35"/>
      <c r="N364" s="67"/>
      <c r="O364" s="67"/>
      <c r="P364" s="49"/>
      <c r="Q364" s="68"/>
      <c r="R364" s="35"/>
      <c r="S364" s="35"/>
    </row>
    <row r="365" spans="1:19" ht="15.75" customHeight="1" x14ac:dyDescent="0.15">
      <c r="A365" s="65">
        <v>44925</v>
      </c>
      <c r="B365" s="66" t="e">
        <f t="shared" si="4"/>
        <v>#VALUE!</v>
      </c>
      <c r="C365" s="67">
        <f t="shared" si="5"/>
        <v>2022</v>
      </c>
      <c r="D365" s="67">
        <f t="shared" si="6"/>
        <v>12</v>
      </c>
      <c r="E365" s="67">
        <f t="shared" si="7"/>
        <v>30</v>
      </c>
      <c r="F365" s="17" t="s">
        <v>66</v>
      </c>
      <c r="G365" s="35">
        <f>'SETEMBRO 2023'!C306</f>
        <v>0</v>
      </c>
      <c r="H365" s="2"/>
      <c r="I365" s="2"/>
      <c r="J365" s="35"/>
      <c r="K365" s="35"/>
      <c r="L365" s="35"/>
      <c r="M365" s="35"/>
      <c r="N365" s="67"/>
      <c r="O365" s="67"/>
      <c r="P365" s="49"/>
      <c r="Q365" s="68"/>
      <c r="R365" s="35"/>
      <c r="S365" s="35"/>
    </row>
    <row r="366" spans="1:19" ht="15.75" customHeight="1" x14ac:dyDescent="0.15">
      <c r="A366" s="65">
        <v>44926</v>
      </c>
      <c r="B366" s="66" t="e">
        <f t="shared" si="4"/>
        <v>#VALUE!</v>
      </c>
      <c r="C366" s="67">
        <f t="shared" si="5"/>
        <v>2022</v>
      </c>
      <c r="D366" s="67">
        <f t="shared" si="6"/>
        <v>12</v>
      </c>
      <c r="E366" s="67">
        <f t="shared" si="7"/>
        <v>31</v>
      </c>
      <c r="F366" s="17" t="s">
        <v>60</v>
      </c>
      <c r="G366" s="35">
        <f>'SETEMBRO 2023'!C307</f>
        <v>0</v>
      </c>
      <c r="H366" s="2"/>
      <c r="I366" s="2"/>
      <c r="J366" s="35"/>
      <c r="K366" s="35"/>
      <c r="L366" s="35"/>
      <c r="M366" s="35"/>
      <c r="N366" s="67"/>
      <c r="O366" s="67"/>
      <c r="P366" s="49"/>
      <c r="Q366" s="68"/>
      <c r="R366" s="35"/>
      <c r="S366" s="35"/>
    </row>
    <row r="367" spans="1:19" ht="15.75" customHeight="1" x14ac:dyDescent="0.15">
      <c r="G367" s="35"/>
      <c r="H367" s="2"/>
      <c r="I367" s="2"/>
      <c r="J367" s="35"/>
      <c r="K367" s="35"/>
      <c r="L367" s="35"/>
      <c r="M367" s="35"/>
      <c r="N367" s="67"/>
      <c r="O367" s="67"/>
      <c r="P367" s="49"/>
      <c r="Q367" s="68"/>
      <c r="R367" s="35"/>
      <c r="S367" s="35"/>
    </row>
    <row r="368" spans="1:19" ht="15.75" customHeight="1" x14ac:dyDescent="0.15">
      <c r="G368" s="35"/>
      <c r="H368" s="2"/>
      <c r="I368" s="2"/>
      <c r="J368" s="35"/>
      <c r="K368" s="35"/>
      <c r="L368" s="35"/>
      <c r="M368" s="35"/>
      <c r="N368" s="67"/>
      <c r="O368" s="67"/>
      <c r="P368" s="49"/>
      <c r="Q368" s="68"/>
      <c r="R368" s="35"/>
      <c r="S368" s="35"/>
    </row>
    <row r="369" spans="7:19" ht="15.75" customHeight="1" x14ac:dyDescent="0.15">
      <c r="G369" s="35"/>
      <c r="H369" s="2"/>
      <c r="I369" s="2"/>
      <c r="J369" s="35"/>
      <c r="K369" s="35"/>
      <c r="L369" s="35"/>
      <c r="M369" s="35"/>
      <c r="N369" s="67"/>
      <c r="O369" s="67"/>
      <c r="P369" s="49"/>
      <c r="Q369" s="68"/>
      <c r="R369" s="35"/>
      <c r="S369" s="35"/>
    </row>
    <row r="370" spans="7:19" ht="15.75" customHeight="1" x14ac:dyDescent="0.15">
      <c r="G370" s="35"/>
      <c r="H370" s="2"/>
      <c r="I370" s="2"/>
      <c r="J370" s="35"/>
      <c r="K370" s="35"/>
      <c r="L370" s="35"/>
      <c r="M370" s="35"/>
      <c r="N370" s="67"/>
      <c r="O370" s="67"/>
      <c r="P370" s="49"/>
      <c r="Q370" s="68"/>
      <c r="R370" s="35"/>
      <c r="S370" s="35"/>
    </row>
    <row r="371" spans="7:19" ht="15.75" customHeight="1" x14ac:dyDescent="0.15">
      <c r="G371" s="35"/>
      <c r="H371" s="2"/>
      <c r="I371" s="2"/>
      <c r="J371" s="35"/>
      <c r="K371" s="35"/>
      <c r="L371" s="35"/>
      <c r="M371" s="35"/>
      <c r="N371" s="67"/>
      <c r="O371" s="67"/>
      <c r="P371" s="49"/>
      <c r="Q371" s="68"/>
      <c r="R371" s="35"/>
      <c r="S371" s="35"/>
    </row>
    <row r="372" spans="7:19" ht="15.75" customHeight="1" x14ac:dyDescent="0.15">
      <c r="G372" s="35"/>
      <c r="H372" s="2"/>
      <c r="I372" s="2"/>
      <c r="J372" s="35"/>
      <c r="K372" s="35"/>
      <c r="L372" s="35"/>
      <c r="M372" s="35"/>
      <c r="N372" s="67"/>
      <c r="O372" s="67"/>
      <c r="P372" s="49"/>
      <c r="Q372" s="68"/>
      <c r="R372" s="35"/>
      <c r="S372" s="35"/>
    </row>
    <row r="373" spans="7:19" ht="15.75" customHeight="1" x14ac:dyDescent="0.15">
      <c r="G373" s="35"/>
      <c r="H373" s="2"/>
      <c r="I373" s="2"/>
      <c r="J373" s="35"/>
      <c r="K373" s="35"/>
      <c r="L373" s="35"/>
      <c r="M373" s="35"/>
      <c r="N373" s="67"/>
      <c r="O373" s="67"/>
      <c r="P373" s="49"/>
      <c r="Q373" s="68"/>
      <c r="R373" s="35"/>
      <c r="S373" s="35"/>
    </row>
    <row r="374" spans="7:19" ht="15.75" customHeight="1" x14ac:dyDescent="0.15">
      <c r="G374" s="35"/>
      <c r="H374" s="2"/>
      <c r="I374" s="2"/>
      <c r="J374" s="35"/>
      <c r="K374" s="35"/>
      <c r="L374" s="35"/>
      <c r="M374" s="35"/>
      <c r="N374" s="67"/>
      <c r="O374" s="67"/>
      <c r="P374" s="49"/>
      <c r="Q374" s="68"/>
      <c r="R374" s="35"/>
      <c r="S374" s="35"/>
    </row>
    <row r="375" spans="7:19" ht="15.75" customHeight="1" x14ac:dyDescent="0.15">
      <c r="G375" s="35"/>
      <c r="H375" s="2"/>
      <c r="I375" s="2"/>
      <c r="J375" s="35"/>
      <c r="K375" s="35"/>
      <c r="L375" s="35"/>
      <c r="M375" s="35"/>
      <c r="N375" s="67"/>
      <c r="O375" s="67"/>
      <c r="P375" s="49"/>
      <c r="Q375" s="68"/>
      <c r="R375" s="35"/>
      <c r="S375" s="35"/>
    </row>
    <row r="376" spans="7:19" ht="15.75" customHeight="1" x14ac:dyDescent="0.15">
      <c r="G376" s="35"/>
      <c r="H376" s="2"/>
      <c r="I376" s="2"/>
      <c r="J376" s="35"/>
      <c r="K376" s="35"/>
      <c r="L376" s="35"/>
      <c r="M376" s="35"/>
      <c r="N376" s="67"/>
      <c r="O376" s="67"/>
      <c r="P376" s="49"/>
      <c r="Q376" s="68"/>
      <c r="R376" s="35"/>
      <c r="S376" s="35"/>
    </row>
    <row r="377" spans="7:19" ht="15.75" customHeight="1" x14ac:dyDescent="0.15">
      <c r="G377" s="35"/>
      <c r="H377" s="2"/>
      <c r="I377" s="2"/>
      <c r="J377" s="35"/>
      <c r="K377" s="35"/>
      <c r="L377" s="35"/>
      <c r="M377" s="35"/>
      <c r="N377" s="67"/>
      <c r="O377" s="67"/>
      <c r="P377" s="49"/>
      <c r="Q377" s="68"/>
      <c r="R377" s="35"/>
      <c r="S377" s="35"/>
    </row>
    <row r="378" spans="7:19" ht="15.75" customHeight="1" x14ac:dyDescent="0.15">
      <c r="G378" s="35"/>
      <c r="H378" s="2"/>
      <c r="I378" s="2"/>
      <c r="J378" s="35"/>
      <c r="K378" s="35"/>
      <c r="L378" s="35"/>
      <c r="M378" s="35"/>
      <c r="N378" s="67"/>
      <c r="O378" s="67"/>
      <c r="P378" s="49"/>
      <c r="Q378" s="68"/>
      <c r="R378" s="35"/>
      <c r="S378" s="35"/>
    </row>
    <row r="379" spans="7:19" ht="15.75" customHeight="1" x14ac:dyDescent="0.15">
      <c r="G379" s="35"/>
      <c r="H379" s="2"/>
      <c r="I379" s="2"/>
      <c r="J379" s="35"/>
      <c r="K379" s="35"/>
      <c r="L379" s="35"/>
      <c r="M379" s="35"/>
      <c r="N379" s="67"/>
      <c r="O379" s="67"/>
      <c r="P379" s="49"/>
      <c r="Q379" s="68"/>
      <c r="R379" s="35"/>
      <c r="S379" s="35"/>
    </row>
    <row r="380" spans="7:19" ht="15.75" customHeight="1" x14ac:dyDescent="0.15">
      <c r="G380" s="35"/>
      <c r="H380" s="2"/>
      <c r="I380" s="2"/>
      <c r="J380" s="35"/>
      <c r="K380" s="35"/>
      <c r="L380" s="35"/>
      <c r="M380" s="35"/>
      <c r="N380" s="67"/>
      <c r="O380" s="67"/>
      <c r="P380" s="49"/>
      <c r="Q380" s="68"/>
      <c r="R380" s="35"/>
      <c r="S380" s="35"/>
    </row>
    <row r="381" spans="7:19" ht="15.75" customHeight="1" x14ac:dyDescent="0.15">
      <c r="G381" s="35"/>
      <c r="H381" s="2"/>
      <c r="I381" s="2"/>
      <c r="J381" s="35"/>
      <c r="K381" s="35"/>
      <c r="L381" s="35"/>
      <c r="M381" s="35"/>
      <c r="N381" s="67"/>
      <c r="O381" s="67"/>
      <c r="P381" s="49"/>
      <c r="Q381" s="68"/>
      <c r="R381" s="35"/>
      <c r="S381" s="35"/>
    </row>
    <row r="382" spans="7:19" ht="15.75" customHeight="1" x14ac:dyDescent="0.15">
      <c r="G382" s="35"/>
      <c r="H382" s="2"/>
      <c r="I382" s="2"/>
      <c r="J382" s="35"/>
      <c r="K382" s="35"/>
      <c r="L382" s="35"/>
      <c r="M382" s="35"/>
      <c r="N382" s="67"/>
      <c r="O382" s="67"/>
      <c r="P382" s="49"/>
      <c r="Q382" s="68"/>
      <c r="R382" s="35"/>
      <c r="S382" s="35"/>
    </row>
    <row r="383" spans="7:19" ht="15.75" customHeight="1" x14ac:dyDescent="0.15">
      <c r="G383" s="35"/>
      <c r="H383" s="2"/>
      <c r="I383" s="2"/>
      <c r="J383" s="35"/>
      <c r="K383" s="35"/>
      <c r="L383" s="35"/>
      <c r="M383" s="35"/>
      <c r="N383" s="67"/>
      <c r="O383" s="67"/>
      <c r="P383" s="49"/>
      <c r="Q383" s="68"/>
      <c r="R383" s="35"/>
      <c r="S383" s="35"/>
    </row>
    <row r="384" spans="7:19" ht="15.75" customHeight="1" x14ac:dyDescent="0.15">
      <c r="G384" s="35"/>
      <c r="H384" s="2"/>
      <c r="I384" s="2"/>
      <c r="J384" s="35"/>
      <c r="K384" s="35"/>
      <c r="L384" s="35"/>
      <c r="M384" s="35"/>
      <c r="N384" s="67"/>
      <c r="O384" s="67"/>
      <c r="P384" s="49"/>
      <c r="Q384" s="68"/>
      <c r="R384" s="35"/>
      <c r="S384" s="35"/>
    </row>
    <row r="385" spans="7:19" ht="15.75" customHeight="1" x14ac:dyDescent="0.15">
      <c r="G385" s="35"/>
      <c r="H385" s="2"/>
      <c r="I385" s="2"/>
      <c r="J385" s="35"/>
      <c r="K385" s="35"/>
      <c r="L385" s="35"/>
      <c r="M385" s="35"/>
      <c r="N385" s="67"/>
      <c r="O385" s="67"/>
      <c r="P385" s="49"/>
      <c r="Q385" s="68"/>
      <c r="R385" s="35"/>
      <c r="S385" s="35"/>
    </row>
    <row r="386" spans="7:19" ht="15.75" customHeight="1" x14ac:dyDescent="0.15">
      <c r="G386" s="35"/>
      <c r="H386" s="2"/>
      <c r="I386" s="2"/>
      <c r="J386" s="35"/>
      <c r="K386" s="35"/>
      <c r="L386" s="35"/>
      <c r="M386" s="35"/>
      <c r="N386" s="67"/>
      <c r="O386" s="67"/>
      <c r="P386" s="49"/>
      <c r="Q386" s="68"/>
      <c r="R386" s="35"/>
      <c r="S386" s="35"/>
    </row>
    <row r="387" spans="7:19" ht="15.75" customHeight="1" x14ac:dyDescent="0.15">
      <c r="G387" s="35"/>
      <c r="H387" s="2"/>
      <c r="I387" s="2"/>
      <c r="J387" s="35"/>
      <c r="K387" s="35"/>
      <c r="L387" s="35"/>
      <c r="M387" s="35"/>
      <c r="N387" s="67"/>
      <c r="O387" s="67"/>
      <c r="P387" s="49"/>
      <c r="Q387" s="68"/>
      <c r="R387" s="35"/>
      <c r="S387" s="35"/>
    </row>
    <row r="388" spans="7:19" ht="15.75" customHeight="1" x14ac:dyDescent="0.15">
      <c r="G388" s="35"/>
      <c r="H388" s="2"/>
      <c r="I388" s="2"/>
      <c r="J388" s="35"/>
      <c r="K388" s="35"/>
      <c r="L388" s="35"/>
      <c r="M388" s="35"/>
      <c r="N388" s="67"/>
      <c r="O388" s="67"/>
      <c r="P388" s="49"/>
      <c r="Q388" s="68"/>
      <c r="R388" s="35"/>
      <c r="S388" s="35"/>
    </row>
    <row r="389" spans="7:19" ht="15.75" customHeight="1" x14ac:dyDescent="0.15">
      <c r="G389" s="35"/>
      <c r="H389" s="2"/>
      <c r="I389" s="2"/>
      <c r="J389" s="35"/>
      <c r="K389" s="35"/>
      <c r="L389" s="35"/>
      <c r="M389" s="35"/>
      <c r="N389" s="67"/>
      <c r="O389" s="67"/>
      <c r="P389" s="49"/>
      <c r="Q389" s="68"/>
      <c r="R389" s="35"/>
      <c r="S389" s="35"/>
    </row>
    <row r="390" spans="7:19" ht="15.75" customHeight="1" x14ac:dyDescent="0.15">
      <c r="G390" s="35"/>
      <c r="H390" s="2"/>
      <c r="I390" s="2"/>
      <c r="J390" s="35"/>
      <c r="K390" s="35"/>
      <c r="L390" s="35"/>
      <c r="M390" s="35"/>
      <c r="N390" s="67"/>
      <c r="O390" s="67"/>
      <c r="P390" s="49"/>
      <c r="Q390" s="68"/>
      <c r="R390" s="35"/>
      <c r="S390" s="35"/>
    </row>
    <row r="391" spans="7:19" ht="15.75" customHeight="1" x14ac:dyDescent="0.15">
      <c r="G391" s="35"/>
      <c r="H391" s="2"/>
      <c r="I391" s="2"/>
      <c r="J391" s="35"/>
      <c r="K391" s="35"/>
      <c r="L391" s="35"/>
      <c r="M391" s="35"/>
      <c r="N391" s="67"/>
      <c r="O391" s="67"/>
      <c r="P391" s="49"/>
      <c r="Q391" s="68"/>
      <c r="R391" s="35"/>
      <c r="S391" s="35"/>
    </row>
    <row r="392" spans="7:19" ht="15.75" customHeight="1" x14ac:dyDescent="0.15">
      <c r="G392" s="35"/>
      <c r="H392" s="2"/>
      <c r="I392" s="2"/>
      <c r="J392" s="35"/>
      <c r="K392" s="35"/>
      <c r="L392" s="35"/>
      <c r="M392" s="35"/>
      <c r="N392" s="67"/>
      <c r="O392" s="67"/>
      <c r="P392" s="49"/>
      <c r="Q392" s="68"/>
      <c r="R392" s="35"/>
      <c r="S392" s="35"/>
    </row>
    <row r="393" spans="7:19" ht="15.75" customHeight="1" x14ac:dyDescent="0.15">
      <c r="G393" s="35"/>
      <c r="H393" s="2"/>
      <c r="I393" s="2"/>
      <c r="J393" s="35"/>
      <c r="K393" s="35"/>
      <c r="L393" s="35"/>
      <c r="M393" s="35"/>
      <c r="N393" s="67"/>
      <c r="O393" s="67"/>
      <c r="P393" s="49"/>
      <c r="Q393" s="68"/>
      <c r="R393" s="35"/>
      <c r="S393" s="35"/>
    </row>
    <row r="394" spans="7:19" ht="15.75" customHeight="1" x14ac:dyDescent="0.15">
      <c r="G394" s="35"/>
      <c r="H394" s="2"/>
      <c r="I394" s="2"/>
      <c r="J394" s="35"/>
      <c r="K394" s="35"/>
      <c r="L394" s="35"/>
      <c r="M394" s="35"/>
      <c r="N394" s="67"/>
      <c r="O394" s="67"/>
      <c r="P394" s="49"/>
      <c r="Q394" s="68"/>
      <c r="R394" s="35"/>
      <c r="S394" s="35"/>
    </row>
    <row r="395" spans="7:19" ht="15.75" customHeight="1" x14ac:dyDescent="0.15">
      <c r="G395" s="35"/>
      <c r="H395" s="2"/>
      <c r="I395" s="2"/>
      <c r="J395" s="35"/>
      <c r="K395" s="35"/>
      <c r="L395" s="35"/>
      <c r="M395" s="35"/>
      <c r="N395" s="67"/>
      <c r="O395" s="67"/>
      <c r="P395" s="49"/>
      <c r="Q395" s="68"/>
      <c r="R395" s="35"/>
      <c r="S395" s="35"/>
    </row>
    <row r="396" spans="7:19" ht="15.75" customHeight="1" x14ac:dyDescent="0.15">
      <c r="G396" s="35"/>
      <c r="H396" s="2"/>
      <c r="I396" s="2"/>
      <c r="J396" s="35"/>
      <c r="K396" s="35"/>
      <c r="L396" s="35"/>
      <c r="M396" s="35"/>
      <c r="N396" s="67"/>
      <c r="O396" s="67"/>
      <c r="P396" s="49"/>
      <c r="Q396" s="68"/>
      <c r="R396" s="35"/>
      <c r="S396" s="35"/>
    </row>
    <row r="397" spans="7:19" ht="15.75" customHeight="1" x14ac:dyDescent="0.15">
      <c r="G397" s="35"/>
      <c r="H397" s="2"/>
      <c r="I397" s="2"/>
      <c r="J397" s="35"/>
      <c r="K397" s="35"/>
      <c r="L397" s="35"/>
      <c r="M397" s="35"/>
      <c r="N397" s="67"/>
      <c r="O397" s="67"/>
      <c r="P397" s="49"/>
      <c r="Q397" s="68"/>
      <c r="R397" s="35"/>
      <c r="S397" s="35"/>
    </row>
    <row r="398" spans="7:19" ht="15.75" customHeight="1" x14ac:dyDescent="0.15">
      <c r="G398" s="35"/>
      <c r="H398" s="2"/>
      <c r="I398" s="2"/>
      <c r="J398" s="35"/>
      <c r="K398" s="35"/>
      <c r="L398" s="35"/>
      <c r="M398" s="35"/>
      <c r="N398" s="67"/>
      <c r="O398" s="67"/>
      <c r="P398" s="49"/>
      <c r="Q398" s="68"/>
      <c r="R398" s="35"/>
      <c r="S398" s="35"/>
    </row>
    <row r="399" spans="7:19" ht="15.75" customHeight="1" x14ac:dyDescent="0.15">
      <c r="G399" s="35"/>
      <c r="H399" s="2"/>
      <c r="I399" s="2"/>
      <c r="J399" s="35"/>
      <c r="K399" s="35"/>
      <c r="L399" s="35"/>
      <c r="M399" s="35"/>
      <c r="N399" s="67"/>
      <c r="O399" s="67"/>
      <c r="P399" s="49"/>
      <c r="Q399" s="68"/>
      <c r="R399" s="35"/>
      <c r="S399" s="35"/>
    </row>
    <row r="400" spans="7:19" ht="15.75" customHeight="1" x14ac:dyDescent="0.15">
      <c r="G400" s="35"/>
      <c r="H400" s="2"/>
      <c r="I400" s="2"/>
      <c r="J400" s="35"/>
      <c r="K400" s="35"/>
      <c r="L400" s="35"/>
      <c r="M400" s="35"/>
      <c r="N400" s="67"/>
      <c r="O400" s="67"/>
      <c r="P400" s="49"/>
      <c r="Q400" s="68"/>
      <c r="R400" s="35"/>
      <c r="S400" s="35"/>
    </row>
    <row r="401" spans="7:19" ht="15.75" customHeight="1" x14ac:dyDescent="0.15">
      <c r="G401" s="35"/>
      <c r="H401" s="2"/>
      <c r="I401" s="2"/>
      <c r="J401" s="35"/>
      <c r="K401" s="35"/>
      <c r="L401" s="35"/>
      <c r="M401" s="35"/>
      <c r="N401" s="67"/>
      <c r="O401" s="67"/>
      <c r="P401" s="49"/>
      <c r="Q401" s="68"/>
      <c r="R401" s="35"/>
      <c r="S401" s="35"/>
    </row>
    <row r="402" spans="7:19" ht="15.75" customHeight="1" x14ac:dyDescent="0.15">
      <c r="G402" s="35"/>
      <c r="H402" s="2"/>
      <c r="I402" s="2"/>
      <c r="J402" s="35"/>
      <c r="K402" s="35"/>
      <c r="L402" s="35"/>
      <c r="M402" s="35"/>
      <c r="N402" s="67"/>
      <c r="O402" s="67"/>
      <c r="P402" s="49"/>
      <c r="Q402" s="68"/>
      <c r="R402" s="35"/>
      <c r="S402" s="35"/>
    </row>
    <row r="403" spans="7:19" ht="15.75" customHeight="1" x14ac:dyDescent="0.15">
      <c r="G403" s="35"/>
      <c r="H403" s="2"/>
      <c r="I403" s="2"/>
      <c r="J403" s="35"/>
      <c r="K403" s="35"/>
      <c r="L403" s="35"/>
      <c r="M403" s="35"/>
      <c r="N403" s="67"/>
      <c r="O403" s="67"/>
      <c r="P403" s="49"/>
      <c r="Q403" s="68"/>
      <c r="R403" s="35"/>
      <c r="S403" s="35"/>
    </row>
    <row r="404" spans="7:19" ht="15.75" customHeight="1" x14ac:dyDescent="0.15">
      <c r="G404" s="35"/>
      <c r="H404" s="2"/>
      <c r="I404" s="2"/>
      <c r="J404" s="35"/>
      <c r="K404" s="35"/>
      <c r="L404" s="35"/>
      <c r="M404" s="35"/>
      <c r="N404" s="67"/>
      <c r="O404" s="67"/>
      <c r="P404" s="49"/>
      <c r="Q404" s="68"/>
      <c r="R404" s="35"/>
      <c r="S404" s="35"/>
    </row>
    <row r="405" spans="7:19" ht="15.75" customHeight="1" x14ac:dyDescent="0.15">
      <c r="G405" s="35"/>
      <c r="H405" s="2"/>
      <c r="I405" s="2"/>
      <c r="J405" s="35"/>
      <c r="K405" s="35"/>
      <c r="L405" s="35"/>
      <c r="M405" s="35"/>
      <c r="N405" s="67"/>
      <c r="O405" s="67"/>
      <c r="P405" s="49"/>
      <c r="Q405" s="68"/>
      <c r="R405" s="35"/>
      <c r="S405" s="35"/>
    </row>
    <row r="406" spans="7:19" ht="15.75" customHeight="1" x14ac:dyDescent="0.15">
      <c r="G406" s="35"/>
      <c r="H406" s="2"/>
      <c r="I406" s="2"/>
      <c r="J406" s="35"/>
      <c r="K406" s="35"/>
      <c r="L406" s="35"/>
      <c r="M406" s="35"/>
      <c r="N406" s="67"/>
      <c r="O406" s="67"/>
      <c r="P406" s="49"/>
      <c r="Q406" s="68"/>
      <c r="R406" s="35"/>
      <c r="S406" s="35"/>
    </row>
    <row r="407" spans="7:19" ht="15.75" customHeight="1" x14ac:dyDescent="0.15">
      <c r="G407" s="35"/>
      <c r="H407" s="2"/>
      <c r="I407" s="2"/>
      <c r="J407" s="35"/>
      <c r="K407" s="35"/>
      <c r="L407" s="35"/>
      <c r="M407" s="35"/>
      <c r="N407" s="67"/>
      <c r="O407" s="67"/>
      <c r="P407" s="49"/>
      <c r="Q407" s="68"/>
      <c r="R407" s="35"/>
      <c r="S407" s="35"/>
    </row>
    <row r="408" spans="7:19" ht="15.75" customHeight="1" x14ac:dyDescent="0.15">
      <c r="G408" s="35"/>
      <c r="H408" s="2"/>
      <c r="I408" s="2"/>
      <c r="J408" s="35"/>
      <c r="K408" s="35"/>
      <c r="L408" s="35"/>
      <c r="M408" s="35"/>
      <c r="N408" s="67"/>
      <c r="O408" s="67"/>
      <c r="P408" s="49"/>
      <c r="Q408" s="68"/>
      <c r="R408" s="35"/>
      <c r="S408" s="35"/>
    </row>
    <row r="409" spans="7:19" ht="15.75" customHeight="1" x14ac:dyDescent="0.15">
      <c r="G409" s="35"/>
      <c r="H409" s="2"/>
      <c r="I409" s="2"/>
      <c r="J409" s="35"/>
      <c r="K409" s="35"/>
      <c r="L409" s="35"/>
      <c r="M409" s="35"/>
      <c r="N409" s="67"/>
      <c r="O409" s="67"/>
      <c r="P409" s="49"/>
      <c r="Q409" s="68"/>
      <c r="R409" s="35"/>
      <c r="S409" s="35"/>
    </row>
    <row r="410" spans="7:19" ht="15.75" customHeight="1" x14ac:dyDescent="0.15">
      <c r="G410" s="35"/>
      <c r="H410" s="2"/>
      <c r="I410" s="2"/>
      <c r="J410" s="35"/>
      <c r="K410" s="35"/>
      <c r="L410" s="35"/>
      <c r="M410" s="35"/>
      <c r="N410" s="67"/>
      <c r="O410" s="67"/>
      <c r="P410" s="49"/>
      <c r="Q410" s="68"/>
      <c r="R410" s="35"/>
      <c r="S410" s="35"/>
    </row>
    <row r="411" spans="7:19" ht="15.75" customHeight="1" x14ac:dyDescent="0.15">
      <c r="G411" s="35"/>
      <c r="H411" s="2"/>
      <c r="I411" s="2"/>
      <c r="J411" s="35"/>
      <c r="K411" s="35"/>
      <c r="L411" s="35"/>
      <c r="M411" s="35"/>
      <c r="N411" s="67"/>
      <c r="O411" s="67"/>
      <c r="P411" s="49"/>
      <c r="Q411" s="68"/>
      <c r="R411" s="35"/>
      <c r="S411" s="35"/>
    </row>
    <row r="412" spans="7:19" ht="15.75" customHeight="1" x14ac:dyDescent="0.15">
      <c r="G412" s="35"/>
      <c r="H412" s="2"/>
      <c r="I412" s="2"/>
      <c r="J412" s="35"/>
      <c r="K412" s="35"/>
      <c r="L412" s="35"/>
      <c r="M412" s="35"/>
      <c r="N412" s="67"/>
      <c r="O412" s="67"/>
      <c r="P412" s="49"/>
      <c r="Q412" s="68"/>
      <c r="R412" s="35"/>
      <c r="S412" s="35"/>
    </row>
    <row r="413" spans="7:19" ht="15.75" customHeight="1" x14ac:dyDescent="0.15">
      <c r="G413" s="35"/>
      <c r="H413" s="2"/>
      <c r="I413" s="2"/>
      <c r="J413" s="35"/>
      <c r="K413" s="35"/>
      <c r="L413" s="35"/>
      <c r="M413" s="35"/>
      <c r="N413" s="67"/>
      <c r="O413" s="67"/>
      <c r="P413" s="49"/>
      <c r="Q413" s="68"/>
      <c r="R413" s="35"/>
      <c r="S413" s="35"/>
    </row>
    <row r="414" spans="7:19" ht="15.75" customHeight="1" x14ac:dyDescent="0.15">
      <c r="G414" s="35"/>
      <c r="H414" s="2"/>
      <c r="I414" s="2"/>
      <c r="J414" s="35"/>
      <c r="K414" s="35"/>
      <c r="L414" s="35"/>
      <c r="M414" s="35"/>
      <c r="N414" s="67"/>
      <c r="O414" s="67"/>
      <c r="P414" s="49"/>
      <c r="Q414" s="68"/>
      <c r="R414" s="35"/>
      <c r="S414" s="35"/>
    </row>
    <row r="415" spans="7:19" ht="15.75" customHeight="1" x14ac:dyDescent="0.15">
      <c r="G415" s="35"/>
      <c r="H415" s="2"/>
      <c r="I415" s="2"/>
      <c r="J415" s="35"/>
      <c r="K415" s="35"/>
      <c r="L415" s="35"/>
      <c r="M415" s="35"/>
      <c r="N415" s="67"/>
      <c r="O415" s="67"/>
      <c r="P415" s="49"/>
      <c r="Q415" s="68"/>
      <c r="R415" s="35"/>
      <c r="S415" s="35"/>
    </row>
    <row r="416" spans="7:19" ht="15.75" customHeight="1" x14ac:dyDescent="0.15">
      <c r="G416" s="35"/>
      <c r="H416" s="2"/>
      <c r="I416" s="2"/>
      <c r="J416" s="35"/>
      <c r="K416" s="35"/>
      <c r="L416" s="35"/>
      <c r="M416" s="35"/>
      <c r="N416" s="67"/>
      <c r="O416" s="67"/>
      <c r="P416" s="49"/>
      <c r="Q416" s="68"/>
      <c r="R416" s="35"/>
      <c r="S416" s="35"/>
    </row>
    <row r="417" spans="7:19" ht="15.75" customHeight="1" x14ac:dyDescent="0.15">
      <c r="G417" s="35"/>
      <c r="H417" s="2"/>
      <c r="I417" s="2"/>
      <c r="J417" s="35"/>
      <c r="K417" s="35"/>
      <c r="L417" s="35"/>
      <c r="M417" s="35"/>
      <c r="N417" s="67"/>
      <c r="O417" s="67"/>
      <c r="P417" s="49"/>
      <c r="Q417" s="68"/>
      <c r="R417" s="35"/>
      <c r="S417" s="35"/>
    </row>
    <row r="418" spans="7:19" ht="15.75" customHeight="1" x14ac:dyDescent="0.15">
      <c r="G418" s="35"/>
      <c r="H418" s="2"/>
      <c r="I418" s="2"/>
      <c r="J418" s="35"/>
      <c r="K418" s="35"/>
      <c r="L418" s="35"/>
      <c r="M418" s="35"/>
      <c r="N418" s="67"/>
      <c r="O418" s="67"/>
      <c r="P418" s="49"/>
      <c r="Q418" s="68"/>
      <c r="R418" s="35"/>
      <c r="S418" s="35"/>
    </row>
    <row r="419" spans="7:19" ht="15.75" customHeight="1" x14ac:dyDescent="0.15">
      <c r="G419" s="35"/>
      <c r="H419" s="2"/>
      <c r="I419" s="2"/>
      <c r="J419" s="35"/>
      <c r="K419" s="35"/>
      <c r="L419" s="35"/>
      <c r="M419" s="35"/>
      <c r="N419" s="67"/>
      <c r="O419" s="67"/>
      <c r="P419" s="49"/>
      <c r="Q419" s="68"/>
      <c r="R419" s="35"/>
      <c r="S419" s="35"/>
    </row>
    <row r="420" spans="7:19" ht="15.75" customHeight="1" x14ac:dyDescent="0.15">
      <c r="G420" s="35"/>
      <c r="H420" s="2"/>
      <c r="I420" s="2"/>
      <c r="J420" s="35"/>
      <c r="K420" s="35"/>
      <c r="L420" s="35"/>
      <c r="M420" s="35"/>
      <c r="N420" s="67"/>
      <c r="O420" s="67"/>
      <c r="P420" s="49"/>
      <c r="Q420" s="68"/>
      <c r="R420" s="35"/>
      <c r="S420" s="35"/>
    </row>
    <row r="421" spans="7:19" ht="15.75" customHeight="1" x14ac:dyDescent="0.15">
      <c r="G421" s="35"/>
      <c r="H421" s="2"/>
      <c r="I421" s="2"/>
      <c r="J421" s="35"/>
      <c r="K421" s="35"/>
      <c r="L421" s="35"/>
      <c r="M421" s="35"/>
      <c r="N421" s="67"/>
      <c r="O421" s="67"/>
      <c r="P421" s="49"/>
      <c r="Q421" s="68"/>
      <c r="R421" s="35"/>
      <c r="S421" s="35"/>
    </row>
    <row r="422" spans="7:19" ht="15.75" customHeight="1" x14ac:dyDescent="0.15">
      <c r="G422" s="35"/>
      <c r="H422" s="2"/>
      <c r="I422" s="2"/>
      <c r="J422" s="35"/>
      <c r="K422" s="35"/>
      <c r="L422" s="35"/>
      <c r="M422" s="35"/>
      <c r="N422" s="67"/>
      <c r="O422" s="67"/>
      <c r="P422" s="49"/>
      <c r="Q422" s="68"/>
      <c r="R422" s="35"/>
      <c r="S422" s="35"/>
    </row>
    <row r="423" spans="7:19" ht="15.75" customHeight="1" x14ac:dyDescent="0.15">
      <c r="G423" s="35"/>
      <c r="H423" s="2"/>
      <c r="I423" s="2"/>
      <c r="J423" s="35"/>
      <c r="K423" s="35"/>
      <c r="L423" s="35"/>
      <c r="M423" s="35"/>
      <c r="N423" s="67"/>
      <c r="O423" s="67"/>
      <c r="P423" s="49"/>
      <c r="Q423" s="68"/>
      <c r="R423" s="35"/>
      <c r="S423" s="35"/>
    </row>
    <row r="424" spans="7:19" ht="15.75" customHeight="1" x14ac:dyDescent="0.15">
      <c r="G424" s="35"/>
      <c r="H424" s="2"/>
      <c r="I424" s="2"/>
      <c r="J424" s="35"/>
      <c r="K424" s="35"/>
      <c r="L424" s="35"/>
      <c r="M424" s="35"/>
      <c r="N424" s="67"/>
      <c r="O424" s="67"/>
      <c r="P424" s="49"/>
      <c r="Q424" s="68"/>
      <c r="R424" s="35"/>
      <c r="S424" s="35"/>
    </row>
    <row r="425" spans="7:19" ht="15.75" customHeight="1" x14ac:dyDescent="0.15">
      <c r="G425" s="35"/>
      <c r="H425" s="2"/>
      <c r="I425" s="2"/>
      <c r="J425" s="35"/>
      <c r="K425" s="35"/>
      <c r="L425" s="35"/>
      <c r="M425" s="35"/>
      <c r="N425" s="67"/>
      <c r="O425" s="67"/>
      <c r="P425" s="49"/>
      <c r="Q425" s="68"/>
      <c r="R425" s="35"/>
      <c r="S425" s="35"/>
    </row>
    <row r="426" spans="7:19" ht="15.75" customHeight="1" x14ac:dyDescent="0.15">
      <c r="G426" s="35"/>
      <c r="H426" s="2"/>
      <c r="I426" s="2"/>
      <c r="J426" s="35"/>
      <c r="K426" s="35"/>
      <c r="L426" s="35"/>
      <c r="M426" s="35"/>
      <c r="N426" s="67"/>
      <c r="O426" s="67"/>
      <c r="P426" s="49"/>
      <c r="Q426" s="68"/>
      <c r="R426" s="35"/>
      <c r="S426" s="35"/>
    </row>
    <row r="427" spans="7:19" ht="15.75" customHeight="1" x14ac:dyDescent="0.15">
      <c r="G427" s="35"/>
      <c r="H427" s="2"/>
      <c r="I427" s="2"/>
      <c r="J427" s="35"/>
      <c r="K427" s="35"/>
      <c r="L427" s="35"/>
      <c r="M427" s="35"/>
      <c r="N427" s="67"/>
      <c r="O427" s="67"/>
      <c r="P427" s="49"/>
      <c r="Q427" s="68"/>
      <c r="R427" s="35"/>
      <c r="S427" s="35"/>
    </row>
    <row r="428" spans="7:19" ht="15.75" customHeight="1" x14ac:dyDescent="0.15">
      <c r="G428" s="35"/>
      <c r="H428" s="2"/>
      <c r="I428" s="2"/>
      <c r="J428" s="35"/>
      <c r="K428" s="35"/>
      <c r="L428" s="35"/>
      <c r="M428" s="35"/>
      <c r="N428" s="67"/>
      <c r="O428" s="67"/>
      <c r="P428" s="49"/>
      <c r="Q428" s="68"/>
      <c r="R428" s="35"/>
      <c r="S428" s="35"/>
    </row>
    <row r="429" spans="7:19" ht="15.75" customHeight="1" x14ac:dyDescent="0.15">
      <c r="G429" s="35"/>
      <c r="H429" s="2"/>
      <c r="I429" s="2"/>
      <c r="J429" s="35"/>
      <c r="K429" s="35"/>
      <c r="L429" s="35"/>
      <c r="M429" s="35"/>
      <c r="N429" s="67"/>
      <c r="O429" s="67"/>
      <c r="P429" s="49"/>
      <c r="Q429" s="68"/>
      <c r="R429" s="35"/>
      <c r="S429" s="35"/>
    </row>
    <row r="430" spans="7:19" ht="15.75" customHeight="1" x14ac:dyDescent="0.15">
      <c r="G430" s="35"/>
      <c r="H430" s="2"/>
      <c r="I430" s="2"/>
      <c r="J430" s="35"/>
      <c r="K430" s="35"/>
      <c r="L430" s="35"/>
      <c r="M430" s="35"/>
      <c r="N430" s="67"/>
      <c r="O430" s="67"/>
      <c r="P430" s="49"/>
      <c r="Q430" s="68"/>
      <c r="R430" s="35"/>
      <c r="S430" s="35"/>
    </row>
    <row r="431" spans="7:19" ht="15.75" customHeight="1" x14ac:dyDescent="0.15">
      <c r="G431" s="35"/>
      <c r="H431" s="2"/>
      <c r="I431" s="2"/>
      <c r="J431" s="35"/>
      <c r="K431" s="35"/>
      <c r="L431" s="35"/>
      <c r="M431" s="35"/>
      <c r="N431" s="67"/>
      <c r="O431" s="67"/>
      <c r="P431" s="49"/>
      <c r="Q431" s="68"/>
      <c r="R431" s="35"/>
      <c r="S431" s="35"/>
    </row>
    <row r="432" spans="7:19" ht="15.75" customHeight="1" x14ac:dyDescent="0.15">
      <c r="G432" s="35"/>
      <c r="H432" s="2"/>
      <c r="I432" s="2"/>
      <c r="J432" s="35"/>
      <c r="K432" s="35"/>
      <c r="L432" s="35"/>
      <c r="M432" s="35"/>
      <c r="N432" s="67"/>
      <c r="O432" s="67"/>
      <c r="P432" s="49"/>
      <c r="Q432" s="68"/>
      <c r="R432" s="35"/>
      <c r="S432" s="35"/>
    </row>
    <row r="433" spans="7:19" ht="15.75" customHeight="1" x14ac:dyDescent="0.15">
      <c r="G433" s="35"/>
      <c r="H433" s="2"/>
      <c r="I433" s="2"/>
      <c r="J433" s="35"/>
      <c r="K433" s="35"/>
      <c r="L433" s="35"/>
      <c r="M433" s="35"/>
      <c r="N433" s="67"/>
      <c r="O433" s="67"/>
      <c r="P433" s="49"/>
      <c r="Q433" s="68"/>
      <c r="R433" s="35"/>
      <c r="S433" s="35"/>
    </row>
    <row r="434" spans="7:19" ht="15.75" customHeight="1" x14ac:dyDescent="0.15">
      <c r="G434" s="35"/>
      <c r="H434" s="2"/>
      <c r="I434" s="2"/>
      <c r="J434" s="35"/>
      <c r="K434" s="35"/>
      <c r="L434" s="35"/>
      <c r="M434" s="35"/>
      <c r="N434" s="67"/>
      <c r="O434" s="67"/>
      <c r="P434" s="49"/>
      <c r="Q434" s="68"/>
      <c r="R434" s="35"/>
      <c r="S434" s="35"/>
    </row>
    <row r="435" spans="7:19" ht="15.75" customHeight="1" x14ac:dyDescent="0.15">
      <c r="G435" s="35"/>
      <c r="H435" s="2"/>
      <c r="I435" s="2"/>
      <c r="J435" s="35"/>
      <c r="K435" s="35"/>
      <c r="L435" s="35"/>
      <c r="M435" s="35"/>
      <c r="N435" s="67"/>
      <c r="O435" s="67"/>
      <c r="P435" s="49"/>
      <c r="Q435" s="68"/>
      <c r="R435" s="35"/>
      <c r="S435" s="35"/>
    </row>
    <row r="436" spans="7:19" ht="15.75" customHeight="1" x14ac:dyDescent="0.15">
      <c r="G436" s="35"/>
      <c r="H436" s="2"/>
      <c r="I436" s="2"/>
      <c r="J436" s="35"/>
      <c r="K436" s="35"/>
      <c r="L436" s="35"/>
      <c r="M436" s="35"/>
      <c r="N436" s="67"/>
      <c r="O436" s="67"/>
      <c r="P436" s="49"/>
      <c r="Q436" s="68"/>
      <c r="R436" s="35"/>
      <c r="S436" s="35"/>
    </row>
    <row r="437" spans="7:19" ht="15.75" customHeight="1" x14ac:dyDescent="0.15">
      <c r="G437" s="35"/>
      <c r="H437" s="2"/>
      <c r="I437" s="2"/>
      <c r="J437" s="35"/>
      <c r="K437" s="35"/>
      <c r="L437" s="35"/>
      <c r="M437" s="35"/>
      <c r="N437" s="67"/>
      <c r="O437" s="67"/>
      <c r="P437" s="49"/>
      <c r="Q437" s="68"/>
      <c r="R437" s="35"/>
      <c r="S437" s="35"/>
    </row>
    <row r="438" spans="7:19" ht="15.75" customHeight="1" x14ac:dyDescent="0.15">
      <c r="G438" s="35"/>
      <c r="H438" s="2"/>
      <c r="I438" s="2"/>
      <c r="J438" s="35"/>
      <c r="K438" s="35"/>
      <c r="L438" s="35"/>
      <c r="M438" s="35"/>
      <c r="N438" s="67"/>
      <c r="O438" s="67"/>
      <c r="P438" s="49"/>
      <c r="Q438" s="68"/>
      <c r="R438" s="35"/>
      <c r="S438" s="35"/>
    </row>
    <row r="439" spans="7:19" ht="15.75" customHeight="1" x14ac:dyDescent="0.15">
      <c r="G439" s="35"/>
      <c r="H439" s="2"/>
      <c r="I439" s="2"/>
      <c r="J439" s="35"/>
      <c r="K439" s="35"/>
      <c r="L439" s="35"/>
      <c r="M439" s="35"/>
      <c r="N439" s="67"/>
      <c r="O439" s="67"/>
      <c r="P439" s="49"/>
      <c r="Q439" s="68"/>
      <c r="R439" s="35"/>
      <c r="S439" s="35"/>
    </row>
    <row r="440" spans="7:19" ht="15.75" customHeight="1" x14ac:dyDescent="0.15">
      <c r="G440" s="35"/>
      <c r="H440" s="2"/>
      <c r="I440" s="2"/>
      <c r="J440" s="35"/>
      <c r="K440" s="35"/>
      <c r="L440" s="35"/>
      <c r="M440" s="35"/>
      <c r="N440" s="67"/>
      <c r="O440" s="67"/>
      <c r="P440" s="49"/>
      <c r="Q440" s="68"/>
      <c r="R440" s="35"/>
      <c r="S440" s="35"/>
    </row>
    <row r="441" spans="7:19" ht="15.75" customHeight="1" x14ac:dyDescent="0.15">
      <c r="G441" s="35"/>
      <c r="H441" s="2"/>
      <c r="I441" s="2"/>
      <c r="J441" s="35"/>
      <c r="K441" s="35"/>
      <c r="L441" s="35"/>
      <c r="M441" s="35"/>
      <c r="N441" s="67"/>
      <c r="O441" s="67"/>
      <c r="P441" s="49"/>
      <c r="Q441" s="68"/>
      <c r="R441" s="35"/>
      <c r="S441" s="35"/>
    </row>
    <row r="442" spans="7:19" ht="15.75" customHeight="1" x14ac:dyDescent="0.15">
      <c r="G442" s="35"/>
      <c r="H442" s="2"/>
      <c r="I442" s="2"/>
      <c r="J442" s="35"/>
      <c r="K442" s="35"/>
      <c r="L442" s="35"/>
      <c r="M442" s="35"/>
      <c r="N442" s="67"/>
      <c r="O442" s="67"/>
      <c r="P442" s="49"/>
      <c r="Q442" s="68"/>
      <c r="R442" s="35"/>
      <c r="S442" s="35"/>
    </row>
    <row r="443" spans="7:19" ht="15.75" customHeight="1" x14ac:dyDescent="0.15">
      <c r="G443" s="35"/>
      <c r="H443" s="2"/>
      <c r="I443" s="2"/>
      <c r="J443" s="35"/>
      <c r="K443" s="35"/>
      <c r="L443" s="35"/>
      <c r="M443" s="35"/>
      <c r="N443" s="67"/>
      <c r="O443" s="67"/>
      <c r="P443" s="49"/>
      <c r="Q443" s="68"/>
      <c r="R443" s="35"/>
      <c r="S443" s="35"/>
    </row>
    <row r="444" spans="7:19" ht="15.75" customHeight="1" x14ac:dyDescent="0.15">
      <c r="G444" s="35"/>
      <c r="H444" s="2"/>
      <c r="I444" s="2"/>
      <c r="J444" s="35"/>
      <c r="K444" s="35"/>
      <c r="L444" s="35"/>
      <c r="M444" s="35"/>
      <c r="N444" s="67"/>
      <c r="O444" s="67"/>
      <c r="P444" s="49"/>
      <c r="Q444" s="68"/>
      <c r="R444" s="35"/>
      <c r="S444" s="35"/>
    </row>
    <row r="445" spans="7:19" ht="15.75" customHeight="1" x14ac:dyDescent="0.15">
      <c r="G445" s="35"/>
      <c r="H445" s="2"/>
      <c r="I445" s="2"/>
      <c r="J445" s="35"/>
      <c r="K445" s="35"/>
      <c r="L445" s="35"/>
      <c r="M445" s="35"/>
      <c r="N445" s="67"/>
      <c r="O445" s="67"/>
      <c r="P445" s="49"/>
      <c r="Q445" s="68"/>
      <c r="R445" s="35"/>
      <c r="S445" s="35"/>
    </row>
    <row r="446" spans="7:19" ht="15.75" customHeight="1" x14ac:dyDescent="0.15">
      <c r="G446" s="35"/>
      <c r="H446" s="2"/>
      <c r="I446" s="2"/>
      <c r="J446" s="35"/>
      <c r="K446" s="35"/>
      <c r="L446" s="35"/>
      <c r="M446" s="35"/>
      <c r="N446" s="67"/>
      <c r="O446" s="67"/>
      <c r="P446" s="49"/>
      <c r="Q446" s="68"/>
      <c r="R446" s="35"/>
      <c r="S446" s="35"/>
    </row>
    <row r="447" spans="7:19" ht="15.75" customHeight="1" x14ac:dyDescent="0.15">
      <c r="G447" s="35"/>
      <c r="H447" s="2"/>
      <c r="I447" s="2"/>
      <c r="J447" s="35"/>
      <c r="K447" s="35"/>
      <c r="L447" s="35"/>
      <c r="M447" s="35"/>
      <c r="N447" s="67"/>
      <c r="O447" s="67"/>
      <c r="P447" s="49"/>
      <c r="Q447" s="68"/>
      <c r="R447" s="35"/>
      <c r="S447" s="35"/>
    </row>
    <row r="448" spans="7:19" ht="15.75" customHeight="1" x14ac:dyDescent="0.15">
      <c r="G448" s="35"/>
      <c r="H448" s="2"/>
      <c r="I448" s="2"/>
      <c r="J448" s="35"/>
      <c r="K448" s="35"/>
      <c r="L448" s="35"/>
      <c r="M448" s="35"/>
      <c r="N448" s="67"/>
      <c r="O448" s="67"/>
      <c r="P448" s="49"/>
      <c r="Q448" s="68"/>
      <c r="R448" s="35"/>
      <c r="S448" s="35"/>
    </row>
    <row r="449" spans="7:19" ht="15.75" customHeight="1" x14ac:dyDescent="0.15">
      <c r="G449" s="35"/>
      <c r="H449" s="2"/>
      <c r="I449" s="2"/>
      <c r="J449" s="35"/>
      <c r="K449" s="35"/>
      <c r="L449" s="35"/>
      <c r="M449" s="35"/>
      <c r="N449" s="67"/>
      <c r="O449" s="67"/>
      <c r="P449" s="49"/>
      <c r="Q449" s="68"/>
      <c r="R449" s="35"/>
      <c r="S449" s="35"/>
    </row>
    <row r="450" spans="7:19" ht="15.75" customHeight="1" x14ac:dyDescent="0.15">
      <c r="G450" s="35"/>
      <c r="H450" s="2"/>
      <c r="I450" s="2"/>
      <c r="J450" s="35"/>
      <c r="K450" s="35"/>
      <c r="L450" s="35"/>
      <c r="M450" s="35"/>
      <c r="N450" s="67"/>
      <c r="O450" s="67"/>
      <c r="P450" s="49"/>
      <c r="Q450" s="68"/>
      <c r="R450" s="35"/>
      <c r="S450" s="35"/>
    </row>
    <row r="451" spans="7:19" ht="15.75" customHeight="1" x14ac:dyDescent="0.15">
      <c r="G451" s="35"/>
      <c r="H451" s="2"/>
      <c r="I451" s="2"/>
      <c r="J451" s="35"/>
      <c r="K451" s="35"/>
      <c r="L451" s="35"/>
      <c r="M451" s="35"/>
      <c r="N451" s="67"/>
      <c r="O451" s="67"/>
      <c r="P451" s="49"/>
      <c r="Q451" s="68"/>
      <c r="R451" s="35"/>
      <c r="S451" s="35"/>
    </row>
    <row r="452" spans="7:19" ht="15.75" customHeight="1" x14ac:dyDescent="0.15">
      <c r="G452" s="35"/>
      <c r="H452" s="2"/>
      <c r="I452" s="2"/>
      <c r="J452" s="35"/>
      <c r="K452" s="35"/>
      <c r="L452" s="35"/>
      <c r="M452" s="35"/>
      <c r="N452" s="67"/>
      <c r="O452" s="67"/>
      <c r="P452" s="49"/>
      <c r="Q452" s="68"/>
      <c r="R452" s="35"/>
      <c r="S452" s="35"/>
    </row>
    <row r="453" spans="7:19" ht="15.75" customHeight="1" x14ac:dyDescent="0.15">
      <c r="G453" s="35"/>
      <c r="H453" s="2"/>
      <c r="I453" s="2"/>
      <c r="J453" s="35"/>
      <c r="K453" s="35"/>
      <c r="L453" s="35"/>
      <c r="M453" s="35"/>
      <c r="N453" s="67"/>
      <c r="O453" s="67"/>
      <c r="P453" s="49"/>
      <c r="Q453" s="68"/>
      <c r="R453" s="35"/>
      <c r="S453" s="35"/>
    </row>
    <row r="454" spans="7:19" ht="15.75" customHeight="1" x14ac:dyDescent="0.15">
      <c r="G454" s="35"/>
      <c r="H454" s="2"/>
      <c r="I454" s="2"/>
      <c r="J454" s="35"/>
      <c r="K454" s="35"/>
      <c r="L454" s="35"/>
      <c r="M454" s="35"/>
      <c r="N454" s="67"/>
      <c r="O454" s="67"/>
      <c r="P454" s="49"/>
      <c r="Q454" s="68"/>
      <c r="R454" s="35"/>
      <c r="S454" s="35"/>
    </row>
    <row r="455" spans="7:19" ht="15.75" customHeight="1" x14ac:dyDescent="0.15">
      <c r="G455" s="35"/>
      <c r="H455" s="2"/>
      <c r="I455" s="2"/>
      <c r="J455" s="35"/>
      <c r="K455" s="35"/>
      <c r="L455" s="35"/>
      <c r="M455" s="35"/>
      <c r="N455" s="67"/>
      <c r="O455" s="67"/>
      <c r="P455" s="49"/>
      <c r="Q455" s="68"/>
      <c r="R455" s="35"/>
      <c r="S455" s="35"/>
    </row>
    <row r="456" spans="7:19" ht="15.75" customHeight="1" x14ac:dyDescent="0.15">
      <c r="G456" s="35"/>
      <c r="H456" s="2"/>
      <c r="I456" s="2"/>
      <c r="J456" s="35"/>
      <c r="K456" s="35"/>
      <c r="L456" s="35"/>
      <c r="M456" s="35"/>
      <c r="N456" s="67"/>
      <c r="O456" s="67"/>
      <c r="P456" s="49"/>
      <c r="Q456" s="68"/>
      <c r="R456" s="35"/>
      <c r="S456" s="35"/>
    </row>
    <row r="457" spans="7:19" ht="15.75" customHeight="1" x14ac:dyDescent="0.15">
      <c r="G457" s="35"/>
      <c r="H457" s="2"/>
      <c r="I457" s="2"/>
      <c r="J457" s="35"/>
      <c r="K457" s="35"/>
      <c r="L457" s="35"/>
      <c r="M457" s="35"/>
      <c r="N457" s="67"/>
      <c r="O457" s="67"/>
      <c r="P457" s="49"/>
      <c r="Q457" s="68"/>
      <c r="R457" s="35"/>
      <c r="S457" s="35"/>
    </row>
    <row r="458" spans="7:19" ht="15.75" customHeight="1" x14ac:dyDescent="0.15">
      <c r="G458" s="35"/>
      <c r="H458" s="2"/>
      <c r="I458" s="2"/>
      <c r="J458" s="35"/>
      <c r="K458" s="35"/>
      <c r="L458" s="35"/>
      <c r="M458" s="35"/>
      <c r="N458" s="67"/>
      <c r="O458" s="67"/>
      <c r="P458" s="49"/>
      <c r="Q458" s="68"/>
      <c r="R458" s="35"/>
      <c r="S458" s="35"/>
    </row>
    <row r="459" spans="7:19" ht="15.75" customHeight="1" x14ac:dyDescent="0.15">
      <c r="G459" s="35"/>
      <c r="H459" s="2"/>
      <c r="I459" s="2"/>
      <c r="J459" s="35"/>
      <c r="K459" s="35"/>
      <c r="L459" s="35"/>
      <c r="M459" s="35"/>
      <c r="N459" s="67"/>
      <c r="O459" s="67"/>
      <c r="P459" s="49"/>
      <c r="Q459" s="68"/>
      <c r="R459" s="35"/>
      <c r="S459" s="35"/>
    </row>
    <row r="460" spans="7:19" ht="15.75" customHeight="1" x14ac:dyDescent="0.15">
      <c r="G460" s="35"/>
      <c r="H460" s="2"/>
      <c r="I460" s="2"/>
      <c r="J460" s="35"/>
      <c r="K460" s="35"/>
      <c r="L460" s="35"/>
      <c r="M460" s="35"/>
      <c r="N460" s="67"/>
      <c r="O460" s="67"/>
      <c r="P460" s="49"/>
      <c r="Q460" s="68"/>
      <c r="R460" s="35"/>
      <c r="S460" s="35"/>
    </row>
    <row r="461" spans="7:19" ht="15.75" customHeight="1" x14ac:dyDescent="0.15">
      <c r="G461" s="35"/>
      <c r="H461" s="2"/>
      <c r="I461" s="2"/>
      <c r="J461" s="35"/>
      <c r="K461" s="35"/>
      <c r="L461" s="35"/>
      <c r="M461" s="35"/>
      <c r="N461" s="67"/>
      <c r="O461" s="67"/>
      <c r="P461" s="49"/>
      <c r="Q461" s="68"/>
      <c r="R461" s="35"/>
      <c r="S461" s="35"/>
    </row>
    <row r="462" spans="7:19" ht="15.75" customHeight="1" x14ac:dyDescent="0.15">
      <c r="G462" s="35"/>
      <c r="H462" s="2"/>
      <c r="I462" s="2"/>
      <c r="J462" s="35"/>
      <c r="K462" s="35"/>
      <c r="L462" s="35"/>
      <c r="M462" s="35"/>
      <c r="N462" s="67"/>
      <c r="O462" s="67"/>
      <c r="P462" s="49"/>
      <c r="Q462" s="68"/>
      <c r="R462" s="35"/>
      <c r="S462" s="35"/>
    </row>
    <row r="463" spans="7:19" ht="15.75" customHeight="1" x14ac:dyDescent="0.15">
      <c r="G463" s="35"/>
      <c r="H463" s="2"/>
      <c r="I463" s="2"/>
      <c r="J463" s="35"/>
      <c r="K463" s="35"/>
      <c r="L463" s="35"/>
      <c r="M463" s="35"/>
      <c r="N463" s="67"/>
      <c r="O463" s="67"/>
      <c r="P463" s="49"/>
      <c r="Q463" s="68"/>
      <c r="R463" s="35"/>
      <c r="S463" s="35"/>
    </row>
    <row r="464" spans="7:19" ht="15.75" customHeight="1" x14ac:dyDescent="0.15">
      <c r="G464" s="35"/>
      <c r="H464" s="2"/>
      <c r="I464" s="2"/>
      <c r="J464" s="35"/>
      <c r="K464" s="35"/>
      <c r="L464" s="35"/>
      <c r="M464" s="35"/>
      <c r="N464" s="67"/>
      <c r="O464" s="67"/>
      <c r="P464" s="49"/>
      <c r="Q464" s="68"/>
      <c r="R464" s="35"/>
      <c r="S464" s="35"/>
    </row>
    <row r="465" spans="7:19" ht="15.75" customHeight="1" x14ac:dyDescent="0.15">
      <c r="G465" s="35"/>
      <c r="H465" s="2"/>
      <c r="I465" s="2"/>
      <c r="J465" s="35"/>
      <c r="K465" s="35"/>
      <c r="L465" s="35"/>
      <c r="M465" s="35"/>
      <c r="N465" s="67"/>
      <c r="O465" s="67"/>
      <c r="P465" s="49"/>
      <c r="Q465" s="68"/>
      <c r="R465" s="35"/>
      <c r="S465" s="35"/>
    </row>
    <row r="466" spans="7:19" ht="15.75" customHeight="1" x14ac:dyDescent="0.15">
      <c r="G466" s="35"/>
      <c r="H466" s="2"/>
      <c r="I466" s="2"/>
      <c r="J466" s="35"/>
      <c r="K466" s="35"/>
      <c r="L466" s="35"/>
      <c r="M466" s="35"/>
      <c r="N466" s="67"/>
      <c r="O466" s="67"/>
      <c r="P466" s="49"/>
      <c r="Q466" s="68"/>
      <c r="R466" s="35"/>
      <c r="S466" s="35"/>
    </row>
    <row r="467" spans="7:19" ht="15.75" customHeight="1" x14ac:dyDescent="0.15">
      <c r="G467" s="35"/>
      <c r="H467" s="2"/>
      <c r="I467" s="2"/>
      <c r="J467" s="35"/>
      <c r="K467" s="35"/>
      <c r="L467" s="35"/>
      <c r="M467" s="35"/>
      <c r="N467" s="67"/>
      <c r="O467" s="67"/>
      <c r="P467" s="49"/>
      <c r="Q467" s="68"/>
      <c r="R467" s="35"/>
      <c r="S467" s="35"/>
    </row>
    <row r="468" spans="7:19" ht="15.75" customHeight="1" x14ac:dyDescent="0.15">
      <c r="G468" s="35"/>
      <c r="H468" s="2"/>
      <c r="I468" s="2"/>
      <c r="J468" s="35"/>
      <c r="K468" s="35"/>
      <c r="L468" s="35"/>
      <c r="M468" s="35"/>
      <c r="N468" s="67"/>
      <c r="O468" s="67"/>
      <c r="P468" s="49"/>
      <c r="Q468" s="68"/>
      <c r="R468" s="35"/>
      <c r="S468" s="35"/>
    </row>
    <row r="469" spans="7:19" ht="15.75" customHeight="1" x14ac:dyDescent="0.15">
      <c r="G469" s="35"/>
      <c r="H469" s="2"/>
      <c r="I469" s="2"/>
      <c r="J469" s="35"/>
      <c r="K469" s="35"/>
      <c r="L469" s="35"/>
      <c r="M469" s="35"/>
      <c r="N469" s="67"/>
      <c r="O469" s="67"/>
      <c r="P469" s="49"/>
      <c r="Q469" s="68"/>
      <c r="R469" s="35"/>
      <c r="S469" s="35"/>
    </row>
    <row r="470" spans="7:19" ht="15.75" customHeight="1" x14ac:dyDescent="0.15">
      <c r="G470" s="35"/>
      <c r="H470" s="2"/>
      <c r="I470" s="2"/>
      <c r="J470" s="35"/>
      <c r="K470" s="35"/>
      <c r="L470" s="35"/>
      <c r="M470" s="35"/>
      <c r="N470" s="67"/>
      <c r="O470" s="67"/>
      <c r="P470" s="49"/>
      <c r="Q470" s="68"/>
      <c r="R470" s="35"/>
      <c r="S470" s="35"/>
    </row>
    <row r="471" spans="7:19" ht="15.75" customHeight="1" x14ac:dyDescent="0.15">
      <c r="G471" s="35"/>
      <c r="H471" s="2"/>
      <c r="I471" s="2"/>
      <c r="J471" s="35"/>
      <c r="K471" s="35"/>
      <c r="L471" s="35"/>
      <c r="M471" s="35"/>
      <c r="N471" s="67"/>
      <c r="O471" s="67"/>
      <c r="P471" s="49"/>
      <c r="Q471" s="68"/>
      <c r="R471" s="35"/>
      <c r="S471" s="35"/>
    </row>
    <row r="472" spans="7:19" ht="15.75" customHeight="1" x14ac:dyDescent="0.15">
      <c r="G472" s="35"/>
      <c r="H472" s="2"/>
      <c r="I472" s="2"/>
      <c r="J472" s="35"/>
      <c r="K472" s="35"/>
      <c r="L472" s="35"/>
      <c r="M472" s="35"/>
      <c r="N472" s="67"/>
      <c r="O472" s="67"/>
      <c r="P472" s="49"/>
      <c r="Q472" s="68"/>
      <c r="R472" s="35"/>
      <c r="S472" s="35"/>
    </row>
    <row r="473" spans="7:19" ht="15.75" customHeight="1" x14ac:dyDescent="0.15">
      <c r="G473" s="35"/>
      <c r="H473" s="2"/>
      <c r="I473" s="2"/>
      <c r="J473" s="35"/>
      <c r="K473" s="35"/>
      <c r="L473" s="35"/>
      <c r="M473" s="35"/>
      <c r="N473" s="67"/>
      <c r="O473" s="67"/>
      <c r="P473" s="49"/>
      <c r="Q473" s="68"/>
      <c r="R473" s="35"/>
      <c r="S473" s="35"/>
    </row>
    <row r="474" spans="7:19" ht="15.75" customHeight="1" x14ac:dyDescent="0.15">
      <c r="G474" s="35"/>
      <c r="H474" s="2"/>
      <c r="I474" s="2"/>
      <c r="J474" s="35"/>
      <c r="K474" s="35"/>
      <c r="L474" s="35"/>
      <c r="M474" s="35"/>
      <c r="N474" s="67"/>
      <c r="O474" s="67"/>
      <c r="P474" s="49"/>
      <c r="Q474" s="68"/>
      <c r="R474" s="35"/>
      <c r="S474" s="35"/>
    </row>
    <row r="475" spans="7:19" ht="15.75" customHeight="1" x14ac:dyDescent="0.15">
      <c r="G475" s="35"/>
      <c r="H475" s="2"/>
      <c r="I475" s="2"/>
      <c r="J475" s="35"/>
      <c r="K475" s="35"/>
      <c r="L475" s="35"/>
      <c r="M475" s="35"/>
      <c r="N475" s="67"/>
      <c r="O475" s="67"/>
      <c r="P475" s="49"/>
      <c r="Q475" s="68"/>
      <c r="R475" s="35"/>
      <c r="S475" s="35"/>
    </row>
    <row r="476" spans="7:19" ht="15.75" customHeight="1" x14ac:dyDescent="0.15">
      <c r="G476" s="35"/>
      <c r="H476" s="2"/>
      <c r="I476" s="2"/>
      <c r="J476" s="35"/>
      <c r="K476" s="35"/>
      <c r="L476" s="35"/>
      <c r="M476" s="35"/>
      <c r="N476" s="67"/>
      <c r="O476" s="67"/>
      <c r="P476" s="49"/>
      <c r="Q476" s="68"/>
      <c r="R476" s="35"/>
      <c r="S476" s="35"/>
    </row>
    <row r="477" spans="7:19" ht="15.75" customHeight="1" x14ac:dyDescent="0.15">
      <c r="G477" s="35"/>
      <c r="H477" s="2"/>
      <c r="I477" s="2"/>
      <c r="J477" s="35"/>
      <c r="K477" s="35"/>
      <c r="L477" s="35"/>
      <c r="M477" s="35"/>
      <c r="N477" s="67"/>
      <c r="O477" s="67"/>
      <c r="P477" s="49"/>
      <c r="Q477" s="68"/>
      <c r="R477" s="35"/>
      <c r="S477" s="35"/>
    </row>
    <row r="478" spans="7:19" ht="15.75" customHeight="1" x14ac:dyDescent="0.15">
      <c r="G478" s="35"/>
      <c r="H478" s="2"/>
      <c r="I478" s="2"/>
      <c r="J478" s="35"/>
      <c r="K478" s="35"/>
      <c r="L478" s="35"/>
      <c r="M478" s="35"/>
      <c r="N478" s="67"/>
      <c r="O478" s="67"/>
      <c r="P478" s="49"/>
      <c r="Q478" s="68"/>
      <c r="R478" s="35"/>
      <c r="S478" s="35"/>
    </row>
    <row r="479" spans="7:19" ht="15.75" customHeight="1" x14ac:dyDescent="0.15">
      <c r="G479" s="35"/>
      <c r="H479" s="2"/>
      <c r="I479" s="2"/>
      <c r="J479" s="35"/>
      <c r="K479" s="35"/>
      <c r="L479" s="35"/>
      <c r="M479" s="35"/>
      <c r="N479" s="67"/>
      <c r="O479" s="67"/>
      <c r="P479" s="49"/>
      <c r="Q479" s="68"/>
      <c r="R479" s="35"/>
      <c r="S479" s="35"/>
    </row>
    <row r="480" spans="7:19" ht="15.75" customHeight="1" x14ac:dyDescent="0.15">
      <c r="G480" s="35"/>
      <c r="H480" s="2"/>
      <c r="I480" s="2"/>
      <c r="J480" s="35"/>
      <c r="K480" s="35"/>
      <c r="L480" s="35"/>
      <c r="M480" s="35"/>
      <c r="N480" s="67"/>
      <c r="O480" s="67"/>
      <c r="P480" s="49"/>
      <c r="Q480" s="68"/>
      <c r="R480" s="35"/>
      <c r="S480" s="35"/>
    </row>
    <row r="481" spans="7:19" ht="15.75" customHeight="1" x14ac:dyDescent="0.15">
      <c r="G481" s="35"/>
      <c r="H481" s="2"/>
      <c r="I481" s="2"/>
      <c r="J481" s="35"/>
      <c r="K481" s="35"/>
      <c r="L481" s="35"/>
      <c r="M481" s="35"/>
      <c r="N481" s="67"/>
      <c r="O481" s="67"/>
      <c r="P481" s="49"/>
      <c r="Q481" s="68"/>
      <c r="R481" s="35"/>
      <c r="S481" s="35"/>
    </row>
    <row r="482" spans="7:19" ht="15.75" customHeight="1" x14ac:dyDescent="0.15">
      <c r="G482" s="35"/>
      <c r="H482" s="2"/>
      <c r="I482" s="2"/>
      <c r="J482" s="35"/>
      <c r="K482" s="35"/>
      <c r="L482" s="35"/>
      <c r="M482" s="35"/>
      <c r="N482" s="67"/>
      <c r="O482" s="67"/>
      <c r="P482" s="49"/>
      <c r="Q482" s="68"/>
      <c r="R482" s="35"/>
      <c r="S482" s="35"/>
    </row>
    <row r="483" spans="7:19" ht="15.75" customHeight="1" x14ac:dyDescent="0.15">
      <c r="G483" s="35"/>
      <c r="H483" s="2"/>
      <c r="I483" s="2"/>
      <c r="J483" s="35"/>
      <c r="K483" s="35"/>
      <c r="L483" s="35"/>
      <c r="M483" s="35"/>
      <c r="N483" s="67"/>
      <c r="O483" s="67"/>
      <c r="P483" s="49"/>
      <c r="Q483" s="68"/>
      <c r="R483" s="35"/>
      <c r="S483" s="35"/>
    </row>
    <row r="484" spans="7:19" ht="15.75" customHeight="1" x14ac:dyDescent="0.15">
      <c r="G484" s="35"/>
      <c r="H484" s="2"/>
      <c r="I484" s="2"/>
      <c r="J484" s="35"/>
      <c r="K484" s="35"/>
      <c r="L484" s="35"/>
      <c r="M484" s="35"/>
      <c r="N484" s="67"/>
      <c r="O484" s="67"/>
      <c r="P484" s="49"/>
      <c r="Q484" s="68"/>
      <c r="R484" s="35"/>
      <c r="S484" s="35"/>
    </row>
    <row r="485" spans="7:19" ht="15.75" customHeight="1" x14ac:dyDescent="0.15">
      <c r="G485" s="35"/>
      <c r="H485" s="2"/>
      <c r="I485" s="2"/>
      <c r="J485" s="35"/>
      <c r="K485" s="35"/>
      <c r="L485" s="35"/>
      <c r="M485" s="35"/>
      <c r="N485" s="67"/>
      <c r="O485" s="67"/>
      <c r="P485" s="49"/>
      <c r="Q485" s="68"/>
      <c r="R485" s="35"/>
      <c r="S485" s="35"/>
    </row>
    <row r="486" spans="7:19" ht="15.75" customHeight="1" x14ac:dyDescent="0.15">
      <c r="G486" s="35"/>
      <c r="H486" s="2"/>
      <c r="I486" s="2"/>
      <c r="J486" s="35"/>
      <c r="K486" s="35"/>
      <c r="L486" s="35"/>
      <c r="M486" s="35"/>
      <c r="N486" s="67"/>
      <c r="O486" s="67"/>
      <c r="P486" s="49"/>
      <c r="Q486" s="68"/>
      <c r="R486" s="35"/>
      <c r="S486" s="35"/>
    </row>
    <row r="487" spans="7:19" ht="15.75" customHeight="1" x14ac:dyDescent="0.15">
      <c r="G487" s="35"/>
      <c r="H487" s="2"/>
      <c r="I487" s="2"/>
      <c r="J487" s="35"/>
      <c r="K487" s="35"/>
      <c r="L487" s="35"/>
      <c r="M487" s="35"/>
      <c r="N487" s="67"/>
      <c r="O487" s="67"/>
      <c r="P487" s="49"/>
      <c r="Q487" s="68"/>
      <c r="R487" s="35"/>
      <c r="S487" s="35"/>
    </row>
    <row r="488" spans="7:19" ht="15.75" customHeight="1" x14ac:dyDescent="0.15">
      <c r="G488" s="35"/>
      <c r="H488" s="2"/>
      <c r="I488" s="2"/>
      <c r="J488" s="35"/>
      <c r="K488" s="35"/>
      <c r="L488" s="35"/>
      <c r="M488" s="35"/>
      <c r="N488" s="67"/>
      <c r="O488" s="67"/>
      <c r="P488" s="49"/>
      <c r="Q488" s="68"/>
      <c r="R488" s="35"/>
      <c r="S488" s="35"/>
    </row>
    <row r="489" spans="7:19" ht="15.75" customHeight="1" x14ac:dyDescent="0.15">
      <c r="G489" s="35"/>
      <c r="H489" s="2"/>
      <c r="I489" s="2"/>
      <c r="J489" s="35"/>
      <c r="K489" s="35"/>
      <c r="L489" s="35"/>
      <c r="M489" s="35"/>
      <c r="N489" s="67"/>
      <c r="O489" s="67"/>
      <c r="P489" s="49"/>
      <c r="Q489" s="68"/>
      <c r="R489" s="35"/>
      <c r="S489" s="35"/>
    </row>
    <row r="490" spans="7:19" ht="15.75" customHeight="1" x14ac:dyDescent="0.15">
      <c r="G490" s="35"/>
      <c r="H490" s="2"/>
      <c r="I490" s="2"/>
      <c r="J490" s="35"/>
      <c r="K490" s="35"/>
      <c r="L490" s="35"/>
      <c r="M490" s="35"/>
      <c r="N490" s="67"/>
      <c r="O490" s="67"/>
      <c r="P490" s="49"/>
      <c r="Q490" s="68"/>
      <c r="R490" s="35"/>
      <c r="S490" s="35"/>
    </row>
    <row r="491" spans="7:19" ht="15.75" customHeight="1" x14ac:dyDescent="0.15">
      <c r="G491" s="35"/>
      <c r="H491" s="2"/>
      <c r="I491" s="2"/>
      <c r="J491" s="35"/>
      <c r="K491" s="35"/>
      <c r="L491" s="35"/>
      <c r="M491" s="35"/>
      <c r="N491" s="67"/>
      <c r="O491" s="67"/>
      <c r="P491" s="49"/>
      <c r="Q491" s="68"/>
      <c r="R491" s="35"/>
      <c r="S491" s="35"/>
    </row>
    <row r="492" spans="7:19" ht="15.75" customHeight="1" x14ac:dyDescent="0.15">
      <c r="G492" s="35"/>
      <c r="H492" s="2"/>
      <c r="I492" s="2"/>
      <c r="J492" s="35"/>
      <c r="K492" s="35"/>
      <c r="L492" s="35"/>
      <c r="M492" s="35"/>
      <c r="N492" s="67"/>
      <c r="O492" s="67"/>
      <c r="P492" s="49"/>
      <c r="Q492" s="68"/>
      <c r="R492" s="35"/>
      <c r="S492" s="35"/>
    </row>
    <row r="493" spans="7:19" ht="15.75" customHeight="1" x14ac:dyDescent="0.15">
      <c r="G493" s="35"/>
      <c r="H493" s="2"/>
      <c r="I493" s="2"/>
      <c r="J493" s="35"/>
      <c r="K493" s="35"/>
      <c r="L493" s="35"/>
      <c r="M493" s="35"/>
      <c r="N493" s="67"/>
      <c r="O493" s="67"/>
      <c r="P493" s="49"/>
      <c r="Q493" s="68"/>
      <c r="R493" s="35"/>
      <c r="S493" s="35"/>
    </row>
    <row r="494" spans="7:19" ht="15.75" customHeight="1" x14ac:dyDescent="0.15">
      <c r="G494" s="35"/>
      <c r="H494" s="2"/>
      <c r="I494" s="2"/>
      <c r="J494" s="35"/>
      <c r="K494" s="35"/>
      <c r="L494" s="35"/>
      <c r="M494" s="35"/>
      <c r="N494" s="67"/>
      <c r="O494" s="67"/>
      <c r="P494" s="49"/>
      <c r="Q494" s="68"/>
      <c r="R494" s="35"/>
      <c r="S494" s="35"/>
    </row>
    <row r="495" spans="7:19" ht="15.75" customHeight="1" x14ac:dyDescent="0.15">
      <c r="G495" s="35"/>
      <c r="H495" s="2"/>
      <c r="I495" s="2"/>
      <c r="J495" s="35"/>
      <c r="K495" s="35"/>
      <c r="L495" s="35"/>
      <c r="M495" s="35"/>
      <c r="N495" s="67"/>
      <c r="O495" s="67"/>
      <c r="P495" s="49"/>
      <c r="Q495" s="68"/>
      <c r="R495" s="35"/>
      <c r="S495" s="35"/>
    </row>
    <row r="496" spans="7:19" ht="15.75" customHeight="1" x14ac:dyDescent="0.15">
      <c r="G496" s="35"/>
      <c r="H496" s="2"/>
      <c r="I496" s="2"/>
      <c r="J496" s="35"/>
      <c r="K496" s="35"/>
      <c r="L496" s="35"/>
      <c r="M496" s="35"/>
      <c r="N496" s="67"/>
      <c r="O496" s="67"/>
      <c r="P496" s="49"/>
      <c r="Q496" s="68"/>
      <c r="R496" s="35"/>
      <c r="S496" s="35"/>
    </row>
    <row r="497" spans="7:19" ht="15.75" customHeight="1" x14ac:dyDescent="0.15">
      <c r="G497" s="35"/>
      <c r="H497" s="2"/>
      <c r="I497" s="2"/>
      <c r="J497" s="35"/>
      <c r="K497" s="35"/>
      <c r="L497" s="35"/>
      <c r="M497" s="35"/>
      <c r="N497" s="67"/>
      <c r="O497" s="67"/>
      <c r="P497" s="49"/>
      <c r="Q497" s="68"/>
      <c r="R497" s="35"/>
      <c r="S497" s="35"/>
    </row>
    <row r="498" spans="7:19" ht="15.75" customHeight="1" x14ac:dyDescent="0.15">
      <c r="G498" s="35"/>
      <c r="H498" s="2"/>
      <c r="I498" s="2"/>
      <c r="J498" s="35"/>
      <c r="K498" s="35"/>
      <c r="L498" s="35"/>
      <c r="M498" s="35"/>
      <c r="N498" s="67"/>
      <c r="O498" s="67"/>
      <c r="P498" s="49"/>
      <c r="Q498" s="68"/>
      <c r="R498" s="35"/>
      <c r="S498" s="35"/>
    </row>
    <row r="499" spans="7:19" ht="15.75" customHeight="1" x14ac:dyDescent="0.15">
      <c r="G499" s="35"/>
      <c r="H499" s="2"/>
      <c r="I499" s="2"/>
      <c r="J499" s="35"/>
      <c r="K499" s="35"/>
      <c r="L499" s="35"/>
      <c r="M499" s="35"/>
      <c r="N499" s="67"/>
      <c r="O499" s="67"/>
      <c r="P499" s="49"/>
      <c r="Q499" s="68"/>
      <c r="R499" s="35"/>
      <c r="S499" s="35"/>
    </row>
    <row r="500" spans="7:19" ht="15.75" customHeight="1" x14ac:dyDescent="0.15">
      <c r="G500" s="35"/>
      <c r="H500" s="2"/>
      <c r="I500" s="2"/>
      <c r="J500" s="35"/>
      <c r="K500" s="35"/>
      <c r="L500" s="35"/>
      <c r="M500" s="35"/>
      <c r="N500" s="67"/>
      <c r="O500" s="67"/>
      <c r="P500" s="49"/>
      <c r="Q500" s="68"/>
      <c r="R500" s="35"/>
      <c r="S500" s="35"/>
    </row>
    <row r="501" spans="7:19" ht="15.75" customHeight="1" x14ac:dyDescent="0.15">
      <c r="G501" s="35"/>
      <c r="H501" s="2"/>
      <c r="I501" s="2"/>
      <c r="J501" s="35"/>
      <c r="K501" s="35"/>
      <c r="L501" s="35"/>
      <c r="M501" s="35"/>
      <c r="N501" s="67"/>
      <c r="O501" s="67"/>
      <c r="P501" s="49"/>
      <c r="Q501" s="68"/>
      <c r="R501" s="35"/>
      <c r="S501" s="35"/>
    </row>
    <row r="502" spans="7:19" ht="15.75" customHeight="1" x14ac:dyDescent="0.15">
      <c r="G502" s="35"/>
      <c r="H502" s="2"/>
      <c r="I502" s="2"/>
      <c r="J502" s="35"/>
      <c r="K502" s="35"/>
      <c r="L502" s="35"/>
      <c r="M502" s="35"/>
      <c r="N502" s="67"/>
      <c r="O502" s="67"/>
      <c r="P502" s="49"/>
      <c r="Q502" s="68"/>
      <c r="R502" s="35"/>
      <c r="S502" s="35"/>
    </row>
    <row r="503" spans="7:19" ht="15.75" customHeight="1" x14ac:dyDescent="0.15">
      <c r="G503" s="35"/>
      <c r="H503" s="2"/>
      <c r="I503" s="2"/>
      <c r="J503" s="35"/>
      <c r="K503" s="35"/>
      <c r="L503" s="35"/>
      <c r="M503" s="35"/>
      <c r="N503" s="67"/>
      <c r="O503" s="67"/>
      <c r="P503" s="49"/>
      <c r="Q503" s="68"/>
      <c r="R503" s="35"/>
      <c r="S503" s="35"/>
    </row>
    <row r="504" spans="7:19" ht="15.75" customHeight="1" x14ac:dyDescent="0.15">
      <c r="G504" s="35"/>
      <c r="H504" s="2"/>
      <c r="I504" s="2"/>
      <c r="J504" s="35"/>
      <c r="K504" s="35"/>
      <c r="L504" s="35"/>
      <c r="M504" s="35"/>
      <c r="N504" s="67"/>
      <c r="O504" s="67"/>
      <c r="P504" s="49"/>
      <c r="Q504" s="68"/>
      <c r="R504" s="35"/>
      <c r="S504" s="35"/>
    </row>
    <row r="505" spans="7:19" ht="15.75" customHeight="1" x14ac:dyDescent="0.15">
      <c r="G505" s="35"/>
      <c r="H505" s="2"/>
      <c r="I505" s="2"/>
      <c r="J505" s="35"/>
      <c r="K505" s="35"/>
      <c r="L505" s="35"/>
      <c r="M505" s="35"/>
      <c r="N505" s="67"/>
      <c r="O505" s="67"/>
      <c r="P505" s="49"/>
      <c r="Q505" s="68"/>
      <c r="R505" s="35"/>
      <c r="S505" s="35"/>
    </row>
    <row r="506" spans="7:19" ht="15.75" customHeight="1" x14ac:dyDescent="0.15">
      <c r="G506" s="35"/>
      <c r="H506" s="2"/>
      <c r="I506" s="2"/>
      <c r="J506" s="35"/>
      <c r="K506" s="35"/>
      <c r="L506" s="35"/>
      <c r="M506" s="35"/>
      <c r="N506" s="67"/>
      <c r="O506" s="67"/>
      <c r="P506" s="49"/>
      <c r="Q506" s="68"/>
      <c r="R506" s="35"/>
      <c r="S506" s="35"/>
    </row>
    <row r="507" spans="7:19" ht="15.75" customHeight="1" x14ac:dyDescent="0.15">
      <c r="G507" s="35"/>
      <c r="H507" s="2"/>
      <c r="I507" s="2"/>
      <c r="J507" s="35"/>
      <c r="K507" s="35"/>
      <c r="L507" s="35"/>
      <c r="M507" s="35"/>
      <c r="N507" s="67"/>
      <c r="O507" s="67"/>
      <c r="P507" s="49"/>
      <c r="Q507" s="68"/>
      <c r="R507" s="35"/>
      <c r="S507" s="35"/>
    </row>
    <row r="508" spans="7:19" ht="15.75" customHeight="1" x14ac:dyDescent="0.15">
      <c r="G508" s="35"/>
      <c r="H508" s="2"/>
      <c r="I508" s="2"/>
      <c r="J508" s="35"/>
      <c r="K508" s="35"/>
      <c r="L508" s="35"/>
      <c r="M508" s="35"/>
      <c r="N508" s="67"/>
      <c r="O508" s="67"/>
      <c r="P508" s="49"/>
      <c r="Q508" s="68"/>
      <c r="R508" s="35"/>
      <c r="S508" s="35"/>
    </row>
    <row r="509" spans="7:19" ht="15.75" customHeight="1" x14ac:dyDescent="0.15">
      <c r="G509" s="35"/>
      <c r="H509" s="2"/>
      <c r="I509" s="2"/>
      <c r="J509" s="35"/>
      <c r="K509" s="35"/>
      <c r="L509" s="35"/>
      <c r="M509" s="35"/>
      <c r="N509" s="67"/>
      <c r="O509" s="67"/>
      <c r="P509" s="49"/>
      <c r="Q509" s="68"/>
      <c r="R509" s="35"/>
      <c r="S509" s="35"/>
    </row>
    <row r="510" spans="7:19" ht="15.75" customHeight="1" x14ac:dyDescent="0.15">
      <c r="G510" s="35"/>
      <c r="H510" s="2"/>
      <c r="I510" s="2"/>
      <c r="J510" s="35"/>
      <c r="K510" s="35"/>
      <c r="L510" s="35"/>
      <c r="M510" s="35"/>
      <c r="N510" s="67"/>
      <c r="O510" s="67"/>
      <c r="P510" s="49"/>
      <c r="Q510" s="68"/>
      <c r="R510" s="35"/>
      <c r="S510" s="35"/>
    </row>
    <row r="511" spans="7:19" ht="15.75" customHeight="1" x14ac:dyDescent="0.15">
      <c r="G511" s="35"/>
      <c r="H511" s="2"/>
      <c r="I511" s="2"/>
      <c r="J511" s="35"/>
      <c r="K511" s="35"/>
      <c r="L511" s="35"/>
      <c r="M511" s="35"/>
      <c r="N511" s="67"/>
      <c r="O511" s="67"/>
      <c r="P511" s="49"/>
      <c r="Q511" s="68"/>
      <c r="R511" s="35"/>
      <c r="S511" s="35"/>
    </row>
    <row r="512" spans="7:19" ht="15.75" customHeight="1" x14ac:dyDescent="0.15">
      <c r="G512" s="35"/>
      <c r="H512" s="2"/>
      <c r="I512" s="2"/>
      <c r="J512" s="35"/>
      <c r="K512" s="35"/>
      <c r="L512" s="35"/>
      <c r="M512" s="35"/>
      <c r="N512" s="67"/>
      <c r="O512" s="67"/>
      <c r="P512" s="49"/>
      <c r="Q512" s="68"/>
      <c r="R512" s="35"/>
      <c r="S512" s="35"/>
    </row>
    <row r="513" spans="7:19" ht="15.75" customHeight="1" x14ac:dyDescent="0.15">
      <c r="G513" s="35"/>
      <c r="H513" s="2"/>
      <c r="I513" s="2"/>
      <c r="J513" s="35"/>
      <c r="K513" s="35"/>
      <c r="L513" s="35"/>
      <c r="M513" s="35"/>
      <c r="N513" s="67"/>
      <c r="O513" s="67"/>
      <c r="P513" s="49"/>
      <c r="Q513" s="68"/>
      <c r="R513" s="35"/>
      <c r="S513" s="35"/>
    </row>
    <row r="514" spans="7:19" ht="15.75" customHeight="1" x14ac:dyDescent="0.15">
      <c r="G514" s="35"/>
      <c r="H514" s="2"/>
      <c r="I514" s="2"/>
      <c r="J514" s="35"/>
      <c r="K514" s="35"/>
      <c r="L514" s="35"/>
      <c r="M514" s="35"/>
      <c r="N514" s="67"/>
      <c r="O514" s="67"/>
      <c r="P514" s="49"/>
      <c r="Q514" s="68"/>
      <c r="R514" s="35"/>
      <c r="S514" s="35"/>
    </row>
    <row r="515" spans="7:19" ht="15.75" customHeight="1" x14ac:dyDescent="0.15">
      <c r="G515" s="35"/>
      <c r="H515" s="2"/>
      <c r="I515" s="2"/>
      <c r="J515" s="35"/>
      <c r="K515" s="35"/>
      <c r="L515" s="35"/>
      <c r="M515" s="35"/>
      <c r="N515" s="67"/>
      <c r="O515" s="67"/>
      <c r="P515" s="49"/>
      <c r="Q515" s="68"/>
      <c r="R515" s="35"/>
      <c r="S515" s="35"/>
    </row>
    <row r="516" spans="7:19" ht="15.75" customHeight="1" x14ac:dyDescent="0.15">
      <c r="G516" s="35"/>
      <c r="H516" s="2"/>
      <c r="I516" s="2"/>
      <c r="J516" s="35"/>
      <c r="K516" s="35"/>
      <c r="L516" s="35"/>
      <c r="M516" s="35"/>
      <c r="N516" s="67"/>
      <c r="O516" s="67"/>
      <c r="P516" s="49"/>
      <c r="Q516" s="68"/>
      <c r="R516" s="35"/>
      <c r="S516" s="35"/>
    </row>
    <row r="517" spans="7:19" ht="15.75" customHeight="1" x14ac:dyDescent="0.15">
      <c r="G517" s="35"/>
      <c r="H517" s="2"/>
      <c r="I517" s="2"/>
      <c r="J517" s="35"/>
      <c r="K517" s="35"/>
      <c r="L517" s="35"/>
      <c r="M517" s="35"/>
      <c r="N517" s="67"/>
      <c r="O517" s="67"/>
      <c r="P517" s="49"/>
      <c r="Q517" s="68"/>
      <c r="R517" s="35"/>
      <c r="S517" s="35"/>
    </row>
    <row r="518" spans="7:19" ht="15.75" customHeight="1" x14ac:dyDescent="0.15">
      <c r="G518" s="35"/>
      <c r="H518" s="2"/>
      <c r="I518" s="2"/>
      <c r="J518" s="35"/>
      <c r="K518" s="35"/>
      <c r="L518" s="35"/>
      <c r="M518" s="35"/>
      <c r="N518" s="67"/>
      <c r="O518" s="67"/>
      <c r="P518" s="49"/>
      <c r="Q518" s="68"/>
      <c r="R518" s="35"/>
      <c r="S518" s="35"/>
    </row>
    <row r="519" spans="7:19" ht="15.75" customHeight="1" x14ac:dyDescent="0.15">
      <c r="G519" s="35"/>
      <c r="H519" s="2"/>
      <c r="I519" s="2"/>
      <c r="J519" s="35"/>
      <c r="K519" s="35"/>
      <c r="L519" s="35"/>
      <c r="M519" s="35"/>
      <c r="N519" s="67"/>
      <c r="O519" s="67"/>
      <c r="P519" s="49"/>
      <c r="Q519" s="68"/>
      <c r="R519" s="35"/>
      <c r="S519" s="35"/>
    </row>
    <row r="520" spans="7:19" ht="15.75" customHeight="1" x14ac:dyDescent="0.15">
      <c r="G520" s="35"/>
      <c r="H520" s="2"/>
      <c r="I520" s="2"/>
      <c r="J520" s="35"/>
      <c r="K520" s="35"/>
      <c r="L520" s="35"/>
      <c r="M520" s="35"/>
      <c r="N520" s="67"/>
      <c r="O520" s="67"/>
      <c r="P520" s="49"/>
      <c r="Q520" s="68"/>
      <c r="R520" s="35"/>
      <c r="S520" s="35"/>
    </row>
    <row r="521" spans="7:19" ht="15.75" customHeight="1" x14ac:dyDescent="0.15">
      <c r="G521" s="35"/>
      <c r="H521" s="2"/>
      <c r="I521" s="2"/>
      <c r="J521" s="35"/>
      <c r="K521" s="35"/>
      <c r="L521" s="35"/>
      <c r="M521" s="35"/>
      <c r="N521" s="67"/>
      <c r="O521" s="67"/>
      <c r="P521" s="49"/>
      <c r="Q521" s="68"/>
      <c r="R521" s="35"/>
      <c r="S521" s="35"/>
    </row>
    <row r="522" spans="7:19" ht="15.75" customHeight="1" x14ac:dyDescent="0.15">
      <c r="G522" s="35"/>
      <c r="H522" s="2"/>
      <c r="I522" s="2"/>
      <c r="J522" s="35"/>
      <c r="K522" s="35"/>
      <c r="L522" s="35"/>
      <c r="M522" s="35"/>
      <c r="N522" s="67"/>
      <c r="O522" s="67"/>
      <c r="P522" s="49"/>
      <c r="Q522" s="68"/>
      <c r="R522" s="35"/>
      <c r="S522" s="35"/>
    </row>
    <row r="523" spans="7:19" ht="15.75" customHeight="1" x14ac:dyDescent="0.15">
      <c r="G523" s="35"/>
      <c r="H523" s="2"/>
      <c r="I523" s="2"/>
      <c r="J523" s="35"/>
      <c r="K523" s="35"/>
      <c r="L523" s="35"/>
      <c r="M523" s="35"/>
      <c r="N523" s="67"/>
      <c r="O523" s="67"/>
      <c r="P523" s="49"/>
      <c r="Q523" s="68"/>
      <c r="R523" s="35"/>
      <c r="S523" s="35"/>
    </row>
    <row r="524" spans="7:19" ht="15.75" customHeight="1" x14ac:dyDescent="0.15">
      <c r="G524" s="35"/>
      <c r="H524" s="2"/>
      <c r="I524" s="2"/>
      <c r="J524" s="35"/>
      <c r="K524" s="35"/>
      <c r="L524" s="35"/>
      <c r="M524" s="35"/>
      <c r="N524" s="67"/>
      <c r="O524" s="67"/>
      <c r="P524" s="49"/>
      <c r="Q524" s="68"/>
      <c r="R524" s="35"/>
      <c r="S524" s="35"/>
    </row>
    <row r="525" spans="7:19" ht="15.75" customHeight="1" x14ac:dyDescent="0.15">
      <c r="G525" s="35"/>
      <c r="H525" s="2"/>
      <c r="I525" s="2"/>
      <c r="J525" s="35"/>
      <c r="K525" s="35"/>
      <c r="L525" s="35"/>
      <c r="M525" s="35"/>
      <c r="N525" s="67"/>
      <c r="O525" s="67"/>
      <c r="P525" s="49"/>
      <c r="Q525" s="68"/>
      <c r="R525" s="35"/>
      <c r="S525" s="35"/>
    </row>
    <row r="526" spans="7:19" ht="15.75" customHeight="1" x14ac:dyDescent="0.15">
      <c r="G526" s="35"/>
      <c r="H526" s="2"/>
      <c r="I526" s="2"/>
      <c r="J526" s="35"/>
      <c r="K526" s="35"/>
      <c r="L526" s="35"/>
      <c r="M526" s="35"/>
      <c r="N526" s="67"/>
      <c r="O526" s="67"/>
      <c r="P526" s="49"/>
      <c r="Q526" s="68"/>
      <c r="R526" s="35"/>
      <c r="S526" s="35"/>
    </row>
    <row r="527" spans="7:19" ht="15.75" customHeight="1" x14ac:dyDescent="0.15">
      <c r="G527" s="35"/>
      <c r="H527" s="2"/>
      <c r="I527" s="2"/>
      <c r="J527" s="35"/>
      <c r="K527" s="35"/>
      <c r="L527" s="35"/>
      <c r="M527" s="35"/>
      <c r="N527" s="67"/>
      <c r="O527" s="67"/>
      <c r="P527" s="49"/>
      <c r="Q527" s="68"/>
      <c r="R527" s="35"/>
      <c r="S527" s="35"/>
    </row>
    <row r="528" spans="7:19" ht="15.75" customHeight="1" x14ac:dyDescent="0.15">
      <c r="G528" s="35"/>
      <c r="H528" s="2"/>
      <c r="I528" s="2"/>
      <c r="J528" s="35"/>
      <c r="K528" s="35"/>
      <c r="L528" s="35"/>
      <c r="M528" s="35"/>
      <c r="N528" s="67"/>
      <c r="O528" s="67"/>
      <c r="P528" s="49"/>
      <c r="Q528" s="68"/>
      <c r="R528" s="35"/>
      <c r="S528" s="35"/>
    </row>
    <row r="529" spans="7:19" ht="15.75" customHeight="1" x14ac:dyDescent="0.15">
      <c r="G529" s="35"/>
      <c r="H529" s="2"/>
      <c r="I529" s="2"/>
      <c r="J529" s="35"/>
      <c r="K529" s="35"/>
      <c r="L529" s="35"/>
      <c r="M529" s="35"/>
      <c r="N529" s="67"/>
      <c r="O529" s="67"/>
      <c r="P529" s="49"/>
      <c r="Q529" s="68"/>
      <c r="R529" s="35"/>
      <c r="S529" s="35"/>
    </row>
    <row r="530" spans="7:19" ht="15.75" customHeight="1" x14ac:dyDescent="0.15">
      <c r="G530" s="35"/>
      <c r="H530" s="2"/>
      <c r="I530" s="2"/>
      <c r="J530" s="35"/>
      <c r="K530" s="35"/>
      <c r="L530" s="35"/>
      <c r="M530" s="35"/>
      <c r="N530" s="67"/>
      <c r="O530" s="67"/>
      <c r="P530" s="49"/>
      <c r="Q530" s="68"/>
      <c r="R530" s="35"/>
      <c r="S530" s="35"/>
    </row>
    <row r="531" spans="7:19" ht="15.75" customHeight="1" x14ac:dyDescent="0.15">
      <c r="G531" s="35"/>
      <c r="H531" s="2"/>
      <c r="I531" s="2"/>
      <c r="J531" s="35"/>
      <c r="K531" s="35"/>
      <c r="L531" s="35"/>
      <c r="M531" s="35"/>
      <c r="N531" s="67"/>
      <c r="O531" s="67"/>
      <c r="P531" s="49"/>
      <c r="Q531" s="68"/>
      <c r="R531" s="35"/>
      <c r="S531" s="35"/>
    </row>
    <row r="532" spans="7:19" ht="15.75" customHeight="1" x14ac:dyDescent="0.15">
      <c r="G532" s="35"/>
      <c r="H532" s="2"/>
      <c r="I532" s="2"/>
      <c r="J532" s="35"/>
      <c r="K532" s="35"/>
      <c r="L532" s="35"/>
      <c r="M532" s="35"/>
      <c r="N532" s="67"/>
      <c r="O532" s="67"/>
      <c r="P532" s="49"/>
      <c r="Q532" s="68"/>
      <c r="R532" s="35"/>
      <c r="S532" s="35"/>
    </row>
    <row r="533" spans="7:19" ht="15.75" customHeight="1" x14ac:dyDescent="0.15">
      <c r="G533" s="35"/>
      <c r="H533" s="2"/>
      <c r="I533" s="2"/>
      <c r="J533" s="35"/>
      <c r="K533" s="35"/>
      <c r="L533" s="35"/>
      <c r="M533" s="35"/>
      <c r="N533" s="67"/>
      <c r="O533" s="67"/>
      <c r="P533" s="49"/>
      <c r="Q533" s="68"/>
      <c r="R533" s="35"/>
      <c r="S533" s="35"/>
    </row>
    <row r="534" spans="7:19" ht="15.75" customHeight="1" x14ac:dyDescent="0.15">
      <c r="G534" s="35"/>
      <c r="H534" s="2"/>
      <c r="I534" s="2"/>
      <c r="J534" s="35"/>
      <c r="K534" s="35"/>
      <c r="L534" s="35"/>
      <c r="M534" s="35"/>
      <c r="N534" s="67"/>
      <c r="O534" s="67"/>
      <c r="P534" s="49"/>
      <c r="Q534" s="68"/>
      <c r="R534" s="35"/>
      <c r="S534" s="35"/>
    </row>
    <row r="535" spans="7:19" ht="15.75" customHeight="1" x14ac:dyDescent="0.15">
      <c r="G535" s="35"/>
      <c r="H535" s="2"/>
      <c r="I535" s="2"/>
      <c r="J535" s="35"/>
      <c r="K535" s="35"/>
      <c r="L535" s="35"/>
      <c r="M535" s="35"/>
      <c r="N535" s="67"/>
      <c r="O535" s="67"/>
      <c r="P535" s="49"/>
      <c r="Q535" s="68"/>
      <c r="R535" s="35"/>
      <c r="S535" s="35"/>
    </row>
    <row r="536" spans="7:19" ht="15.75" customHeight="1" x14ac:dyDescent="0.15">
      <c r="G536" s="35"/>
      <c r="H536" s="2"/>
      <c r="I536" s="2"/>
      <c r="J536" s="35"/>
      <c r="K536" s="35"/>
      <c r="L536" s="35"/>
      <c r="M536" s="35"/>
      <c r="N536" s="67"/>
      <c r="O536" s="67"/>
      <c r="P536" s="49"/>
      <c r="Q536" s="68"/>
      <c r="R536" s="35"/>
      <c r="S536" s="35"/>
    </row>
    <row r="537" spans="7:19" ht="15.75" customHeight="1" x14ac:dyDescent="0.15">
      <c r="G537" s="35"/>
      <c r="H537" s="2"/>
      <c r="I537" s="2"/>
      <c r="J537" s="35"/>
      <c r="K537" s="35"/>
      <c r="L537" s="35"/>
      <c r="M537" s="35"/>
      <c r="N537" s="67"/>
      <c r="O537" s="67"/>
      <c r="P537" s="49"/>
      <c r="Q537" s="68"/>
      <c r="R537" s="35"/>
      <c r="S537" s="35"/>
    </row>
    <row r="538" spans="7:19" ht="15.75" customHeight="1" x14ac:dyDescent="0.15">
      <c r="G538" s="35"/>
      <c r="H538" s="2"/>
      <c r="I538" s="2"/>
      <c r="J538" s="35"/>
      <c r="K538" s="35"/>
      <c r="L538" s="35"/>
      <c r="M538" s="35"/>
      <c r="N538" s="67"/>
      <c r="O538" s="67"/>
      <c r="P538" s="49"/>
      <c r="Q538" s="68"/>
      <c r="R538" s="35"/>
      <c r="S538" s="35"/>
    </row>
    <row r="539" spans="7:19" ht="15.75" customHeight="1" x14ac:dyDescent="0.15">
      <c r="G539" s="35"/>
      <c r="H539" s="2"/>
      <c r="I539" s="2"/>
      <c r="J539" s="35"/>
      <c r="K539" s="35"/>
      <c r="L539" s="35"/>
      <c r="M539" s="35"/>
      <c r="N539" s="67"/>
      <c r="O539" s="67"/>
      <c r="P539" s="49"/>
      <c r="Q539" s="68"/>
      <c r="R539" s="35"/>
      <c r="S539" s="35"/>
    </row>
    <row r="540" spans="7:19" ht="15.75" customHeight="1" x14ac:dyDescent="0.15">
      <c r="G540" s="35"/>
      <c r="H540" s="2"/>
      <c r="I540" s="2"/>
      <c r="J540" s="35"/>
      <c r="K540" s="35"/>
      <c r="L540" s="35"/>
      <c r="M540" s="35"/>
      <c r="N540" s="67"/>
      <c r="O540" s="67"/>
      <c r="P540" s="49"/>
      <c r="Q540" s="68"/>
      <c r="R540" s="35"/>
      <c r="S540" s="35"/>
    </row>
    <row r="541" spans="7:19" ht="15.75" customHeight="1" x14ac:dyDescent="0.15">
      <c r="G541" s="35"/>
      <c r="H541" s="2"/>
      <c r="I541" s="2"/>
      <c r="J541" s="35"/>
      <c r="K541" s="35"/>
      <c r="L541" s="35"/>
      <c r="M541" s="35"/>
      <c r="N541" s="67"/>
      <c r="O541" s="67"/>
      <c r="P541" s="49"/>
      <c r="Q541" s="68"/>
      <c r="R541" s="35"/>
      <c r="S541" s="35"/>
    </row>
    <row r="542" spans="7:19" ht="15.75" customHeight="1" x14ac:dyDescent="0.15">
      <c r="G542" s="35"/>
      <c r="H542" s="2"/>
      <c r="I542" s="2"/>
      <c r="J542" s="35"/>
      <c r="K542" s="35"/>
      <c r="L542" s="35"/>
      <c r="M542" s="35"/>
      <c r="N542" s="67"/>
      <c r="O542" s="67"/>
      <c r="P542" s="49"/>
      <c r="Q542" s="68"/>
      <c r="R542" s="35"/>
      <c r="S542" s="35"/>
    </row>
    <row r="543" spans="7:19" ht="15.75" customHeight="1" x14ac:dyDescent="0.15">
      <c r="G543" s="35"/>
      <c r="H543" s="2"/>
      <c r="I543" s="2"/>
      <c r="J543" s="35"/>
      <c r="K543" s="35"/>
      <c r="L543" s="35"/>
      <c r="M543" s="35"/>
      <c r="N543" s="67"/>
      <c r="O543" s="67"/>
      <c r="P543" s="49"/>
      <c r="Q543" s="68"/>
      <c r="R543" s="35"/>
      <c r="S543" s="35"/>
    </row>
    <row r="544" spans="7:19" ht="15.75" customHeight="1" x14ac:dyDescent="0.15">
      <c r="G544" s="35"/>
      <c r="H544" s="2"/>
      <c r="I544" s="2"/>
      <c r="J544" s="35"/>
      <c r="K544" s="35"/>
      <c r="L544" s="35"/>
      <c r="M544" s="35"/>
      <c r="N544" s="67"/>
      <c r="O544" s="67"/>
      <c r="P544" s="49"/>
      <c r="Q544" s="68"/>
      <c r="R544" s="35"/>
      <c r="S544" s="35"/>
    </row>
    <row r="545" spans="7:19" ht="15.75" customHeight="1" x14ac:dyDescent="0.15">
      <c r="G545" s="35"/>
      <c r="H545" s="2"/>
      <c r="I545" s="2"/>
      <c r="J545" s="35"/>
      <c r="K545" s="35"/>
      <c r="L545" s="35"/>
      <c r="M545" s="35"/>
      <c r="N545" s="67"/>
      <c r="O545" s="67"/>
      <c r="P545" s="49"/>
      <c r="Q545" s="68"/>
      <c r="R545" s="35"/>
      <c r="S545" s="35"/>
    </row>
    <row r="546" spans="7:19" ht="15.75" customHeight="1" x14ac:dyDescent="0.15">
      <c r="G546" s="35"/>
      <c r="H546" s="2"/>
      <c r="I546" s="2"/>
      <c r="J546" s="35"/>
      <c r="K546" s="35"/>
      <c r="L546" s="35"/>
      <c r="M546" s="35"/>
      <c r="N546" s="67"/>
      <c r="O546" s="67"/>
      <c r="P546" s="49"/>
      <c r="Q546" s="68"/>
      <c r="R546" s="35"/>
      <c r="S546" s="35"/>
    </row>
    <row r="547" spans="7:19" ht="15.75" customHeight="1" x14ac:dyDescent="0.15">
      <c r="G547" s="35"/>
      <c r="H547" s="2"/>
      <c r="I547" s="2"/>
      <c r="J547" s="35"/>
      <c r="K547" s="35"/>
      <c r="L547" s="35"/>
      <c r="M547" s="35"/>
      <c r="N547" s="67"/>
      <c r="O547" s="67"/>
      <c r="P547" s="49"/>
      <c r="Q547" s="68"/>
      <c r="R547" s="35"/>
      <c r="S547" s="35"/>
    </row>
    <row r="548" spans="7:19" ht="15.75" customHeight="1" x14ac:dyDescent="0.15">
      <c r="G548" s="35"/>
      <c r="H548" s="2"/>
      <c r="I548" s="2"/>
      <c r="J548" s="35"/>
      <c r="K548" s="35"/>
      <c r="L548" s="35"/>
      <c r="M548" s="35"/>
      <c r="N548" s="67"/>
      <c r="O548" s="67"/>
      <c r="P548" s="49"/>
      <c r="Q548" s="68"/>
      <c r="R548" s="35"/>
      <c r="S548" s="35"/>
    </row>
    <row r="549" spans="7:19" ht="15.75" customHeight="1" x14ac:dyDescent="0.15">
      <c r="G549" s="35"/>
      <c r="H549" s="2"/>
      <c r="I549" s="2"/>
      <c r="J549" s="35"/>
      <c r="K549" s="35"/>
      <c r="L549" s="35"/>
      <c r="M549" s="35"/>
      <c r="N549" s="67"/>
      <c r="O549" s="67"/>
      <c r="P549" s="49"/>
      <c r="Q549" s="68"/>
      <c r="R549" s="35"/>
      <c r="S549" s="35"/>
    </row>
    <row r="550" spans="7:19" ht="15.75" customHeight="1" x14ac:dyDescent="0.15">
      <c r="G550" s="35"/>
      <c r="H550" s="2"/>
      <c r="I550" s="2"/>
      <c r="J550" s="35"/>
      <c r="K550" s="35"/>
      <c r="L550" s="35"/>
      <c r="M550" s="35"/>
      <c r="N550" s="67"/>
      <c r="O550" s="67"/>
      <c r="P550" s="49"/>
      <c r="Q550" s="68"/>
      <c r="R550" s="35"/>
      <c r="S550" s="35"/>
    </row>
    <row r="551" spans="7:19" ht="15.75" customHeight="1" x14ac:dyDescent="0.15">
      <c r="G551" s="35"/>
      <c r="H551" s="2"/>
      <c r="I551" s="2"/>
      <c r="J551" s="35"/>
      <c r="K551" s="35"/>
      <c r="L551" s="35"/>
      <c r="M551" s="35"/>
      <c r="N551" s="67"/>
      <c r="O551" s="67"/>
      <c r="P551" s="49"/>
      <c r="Q551" s="68"/>
      <c r="R551" s="35"/>
      <c r="S551" s="35"/>
    </row>
    <row r="552" spans="7:19" ht="15.75" customHeight="1" x14ac:dyDescent="0.15">
      <c r="G552" s="35"/>
      <c r="H552" s="2"/>
      <c r="I552" s="2"/>
      <c r="J552" s="35"/>
      <c r="K552" s="35"/>
      <c r="L552" s="35"/>
      <c r="M552" s="35"/>
      <c r="N552" s="67"/>
      <c r="O552" s="67"/>
      <c r="P552" s="49"/>
      <c r="Q552" s="68"/>
      <c r="R552" s="35"/>
      <c r="S552" s="35"/>
    </row>
    <row r="553" spans="7:19" ht="15.75" customHeight="1" x14ac:dyDescent="0.15">
      <c r="G553" s="35"/>
      <c r="H553" s="2"/>
      <c r="I553" s="2"/>
      <c r="J553" s="35"/>
      <c r="K553" s="35"/>
      <c r="L553" s="35"/>
      <c r="M553" s="35"/>
      <c r="N553" s="67"/>
      <c r="O553" s="67"/>
      <c r="P553" s="49"/>
      <c r="Q553" s="68"/>
      <c r="R553" s="35"/>
      <c r="S553" s="35"/>
    </row>
    <row r="554" spans="7:19" ht="15.75" customHeight="1" x14ac:dyDescent="0.15">
      <c r="G554" s="35"/>
      <c r="H554" s="2"/>
      <c r="I554" s="2"/>
      <c r="J554" s="35"/>
      <c r="K554" s="35"/>
      <c r="L554" s="35"/>
      <c r="M554" s="35"/>
      <c r="N554" s="67"/>
      <c r="O554" s="67"/>
      <c r="P554" s="49"/>
      <c r="Q554" s="68"/>
      <c r="R554" s="35"/>
      <c r="S554" s="35"/>
    </row>
    <row r="555" spans="7:19" ht="15.75" customHeight="1" x14ac:dyDescent="0.15">
      <c r="G555" s="35"/>
      <c r="H555" s="2"/>
      <c r="I555" s="2"/>
      <c r="J555" s="35"/>
      <c r="K555" s="35"/>
      <c r="L555" s="35"/>
      <c r="M555" s="35"/>
      <c r="N555" s="67"/>
      <c r="O555" s="67"/>
      <c r="P555" s="49"/>
      <c r="Q555" s="68"/>
      <c r="R555" s="35"/>
      <c r="S555" s="35"/>
    </row>
    <row r="556" spans="7:19" ht="15.75" customHeight="1" x14ac:dyDescent="0.15">
      <c r="G556" s="35"/>
      <c r="H556" s="2"/>
      <c r="I556" s="2"/>
      <c r="J556" s="35"/>
      <c r="K556" s="35"/>
      <c r="L556" s="35"/>
      <c r="M556" s="35"/>
      <c r="N556" s="67"/>
      <c r="O556" s="67"/>
      <c r="P556" s="49"/>
      <c r="Q556" s="68"/>
      <c r="R556" s="35"/>
      <c r="S556" s="35"/>
    </row>
    <row r="557" spans="7:19" ht="15.75" customHeight="1" x14ac:dyDescent="0.15">
      <c r="G557" s="35"/>
      <c r="H557" s="2"/>
      <c r="I557" s="2"/>
      <c r="J557" s="35"/>
      <c r="K557" s="35"/>
      <c r="L557" s="35"/>
      <c r="M557" s="35"/>
      <c r="N557" s="67"/>
      <c r="O557" s="67"/>
      <c r="P557" s="49"/>
      <c r="Q557" s="68"/>
      <c r="R557" s="35"/>
      <c r="S557" s="35"/>
    </row>
    <row r="558" spans="7:19" ht="15.75" customHeight="1" x14ac:dyDescent="0.15">
      <c r="G558" s="35"/>
      <c r="H558" s="2"/>
      <c r="I558" s="2"/>
      <c r="J558" s="35"/>
      <c r="K558" s="35"/>
      <c r="L558" s="35"/>
      <c r="M558" s="35"/>
      <c r="N558" s="67"/>
      <c r="O558" s="67"/>
      <c r="P558" s="49"/>
      <c r="Q558" s="68"/>
      <c r="R558" s="35"/>
      <c r="S558" s="35"/>
    </row>
    <row r="559" spans="7:19" ht="15.75" customHeight="1" x14ac:dyDescent="0.15">
      <c r="G559" s="35"/>
      <c r="H559" s="2"/>
      <c r="I559" s="2"/>
      <c r="J559" s="35"/>
      <c r="K559" s="35"/>
      <c r="L559" s="35"/>
      <c r="M559" s="35"/>
      <c r="N559" s="67"/>
      <c r="O559" s="67"/>
      <c r="P559" s="49"/>
      <c r="Q559" s="68"/>
      <c r="R559" s="35"/>
      <c r="S559" s="35"/>
    </row>
    <row r="560" spans="7:19" ht="15.75" customHeight="1" x14ac:dyDescent="0.15">
      <c r="G560" s="35"/>
      <c r="H560" s="2"/>
      <c r="I560" s="2"/>
      <c r="J560" s="35"/>
      <c r="K560" s="35"/>
      <c r="L560" s="35"/>
      <c r="M560" s="35"/>
      <c r="N560" s="67"/>
      <c r="O560" s="67"/>
      <c r="P560" s="49"/>
      <c r="Q560" s="68"/>
      <c r="R560" s="35"/>
      <c r="S560" s="35"/>
    </row>
    <row r="561" spans="7:19" ht="15.75" customHeight="1" x14ac:dyDescent="0.15">
      <c r="G561" s="35"/>
      <c r="H561" s="2"/>
      <c r="I561" s="2"/>
      <c r="J561" s="35"/>
      <c r="K561" s="35"/>
      <c r="L561" s="35"/>
      <c r="M561" s="35"/>
      <c r="N561" s="67"/>
      <c r="O561" s="67"/>
      <c r="P561" s="49"/>
      <c r="Q561" s="68"/>
      <c r="R561" s="35"/>
      <c r="S561" s="35"/>
    </row>
    <row r="562" spans="7:19" ht="15.75" customHeight="1" x14ac:dyDescent="0.15">
      <c r="G562" s="35"/>
      <c r="H562" s="2"/>
      <c r="I562" s="2"/>
      <c r="J562" s="35"/>
      <c r="K562" s="35"/>
      <c r="L562" s="35"/>
      <c r="M562" s="35"/>
      <c r="N562" s="67"/>
      <c r="O562" s="67"/>
      <c r="P562" s="49"/>
      <c r="Q562" s="68"/>
      <c r="R562" s="35"/>
      <c r="S562" s="35"/>
    </row>
    <row r="563" spans="7:19" ht="15.75" customHeight="1" x14ac:dyDescent="0.15">
      <c r="G563" s="35"/>
      <c r="H563" s="2"/>
      <c r="I563" s="2"/>
      <c r="J563" s="35"/>
      <c r="K563" s="35"/>
      <c r="L563" s="35"/>
      <c r="M563" s="35"/>
      <c r="N563" s="67"/>
      <c r="O563" s="67"/>
      <c r="P563" s="49"/>
      <c r="Q563" s="68"/>
      <c r="R563" s="35"/>
      <c r="S563" s="35"/>
    </row>
    <row r="564" spans="7:19" ht="15.75" customHeight="1" x14ac:dyDescent="0.15">
      <c r="G564" s="35"/>
      <c r="H564" s="2"/>
      <c r="I564" s="2"/>
      <c r="J564" s="35"/>
      <c r="K564" s="35"/>
      <c r="L564" s="35"/>
      <c r="M564" s="35"/>
      <c r="N564" s="67"/>
      <c r="O564" s="67"/>
      <c r="P564" s="49"/>
      <c r="Q564" s="68"/>
      <c r="R564" s="35"/>
      <c r="S564" s="35"/>
    </row>
    <row r="565" spans="7:19" ht="15.75" customHeight="1" x14ac:dyDescent="0.15">
      <c r="G565" s="35"/>
      <c r="H565" s="2"/>
      <c r="I565" s="2"/>
      <c r="J565" s="35"/>
      <c r="K565" s="35"/>
      <c r="L565" s="35"/>
      <c r="M565" s="35"/>
      <c r="N565" s="67"/>
      <c r="O565" s="67"/>
      <c r="P565" s="49"/>
      <c r="Q565" s="68"/>
      <c r="R565" s="35"/>
      <c r="S565" s="35"/>
    </row>
    <row r="566" spans="7:19" ht="15.75" customHeight="1" x14ac:dyDescent="0.15">
      <c r="G566" s="35"/>
      <c r="H566" s="2"/>
      <c r="I566" s="2"/>
      <c r="J566" s="35"/>
      <c r="K566" s="35"/>
      <c r="L566" s="35"/>
      <c r="M566" s="35"/>
      <c r="N566" s="67"/>
      <c r="O566" s="67"/>
      <c r="P566" s="49"/>
      <c r="Q566" s="68"/>
      <c r="R566" s="35"/>
      <c r="S566" s="35"/>
    </row>
    <row r="567" spans="7:19" ht="15.75" customHeight="1" x14ac:dyDescent="0.15"/>
    <row r="568" spans="7:19" ht="15.75" customHeight="1" x14ac:dyDescent="0.15"/>
    <row r="569" spans="7:19" ht="15.75" customHeight="1" x14ac:dyDescent="0.15"/>
    <row r="570" spans="7:19" ht="15.75" customHeight="1" x14ac:dyDescent="0.15"/>
    <row r="571" spans="7:19" ht="15.75" customHeight="1" x14ac:dyDescent="0.15"/>
    <row r="572" spans="7:19" ht="15.75" customHeight="1" x14ac:dyDescent="0.15"/>
    <row r="573" spans="7:19" ht="15.75" customHeight="1" x14ac:dyDescent="0.15"/>
    <row r="574" spans="7:19" ht="15.75" customHeight="1" x14ac:dyDescent="0.15"/>
    <row r="575" spans="7:19" ht="15.75" customHeight="1" x14ac:dyDescent="0.15"/>
    <row r="576" spans="7:19"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PROJEÇÃO RÁPIDA</vt:lpstr>
      <vt:lpstr>DADOS 2022</vt:lpstr>
      <vt:lpstr>PLANEJADOR</vt:lpstr>
      <vt:lpstr>SETEMBRO 2023</vt:lpstr>
      <vt:lpstr>AÇÕES AGOSTO</vt:lpstr>
      <vt:lpstr>📌Acomp de receita x roas</vt:lpstr>
      <vt:lpstr>Tarefas por Canal</vt:lpstr>
      <vt:lpstr>Tarefas por Métricas</vt:lpstr>
      <vt:lpstr>BD_PLAN_DIH</vt:lpstr>
      <vt:lpstr>SupermetricsQueries</vt:lpstr>
      <vt:lpstr>zsupermetrics_forceRefresh</vt:lpstr>
      <vt:lpstr>zsupermetrics_refreshAll</vt:lpstr>
      <vt:lpstr>zsupermetrics_refreshAllSilent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Diego Santana</cp:lastModifiedBy>
  <dcterms:modified xsi:type="dcterms:W3CDTF">2023-09-11T21:18:29Z</dcterms:modified>
</cp:coreProperties>
</file>