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 (EF PROJETOS)\1- CURSOS\2- Curso Instalações hidráulicas\"/>
    </mc:Choice>
  </mc:AlternateContent>
  <bookViews>
    <workbookView xWindow="360" yWindow="105" windowWidth="17175" windowHeight="6150"/>
  </bookViews>
  <sheets>
    <sheet name="Plan1" sheetId="1" r:id="rId1"/>
    <sheet name="Plan2" sheetId="2" r:id="rId2"/>
    <sheet name="Plan3" sheetId="3" r:id="rId3"/>
  </sheets>
  <definedNames>
    <definedName name="D_INTERNO">Plan1!$AA$1:$AA$9</definedName>
    <definedName name="D_NOMINAL">Plan1!$Z$1:$Z$9</definedName>
  </definedNames>
  <calcPr calcId="152511"/>
</workbook>
</file>

<file path=xl/calcChain.xml><?xml version="1.0" encoding="utf-8"?>
<calcChain xmlns="http://schemas.openxmlformats.org/spreadsheetml/2006/main">
  <c r="V35" i="1" l="1"/>
  <c r="P35" i="1"/>
  <c r="J35" i="1"/>
  <c r="R35" i="1" s="1"/>
  <c r="H35" i="1"/>
  <c r="F35" i="1"/>
  <c r="V34" i="1"/>
  <c r="P34" i="1"/>
  <c r="J34" i="1"/>
  <c r="H34" i="1"/>
  <c r="F34" i="1"/>
  <c r="V33" i="1"/>
  <c r="P33" i="1"/>
  <c r="H33" i="1"/>
  <c r="J33" i="1" s="1"/>
  <c r="F33" i="1"/>
  <c r="V32" i="1"/>
  <c r="P32" i="1"/>
  <c r="F32" i="1"/>
  <c r="H32" i="1" s="1"/>
  <c r="J32" i="1" s="1"/>
  <c r="V31" i="1"/>
  <c r="P31" i="1"/>
  <c r="J31" i="1"/>
  <c r="R31" i="1" s="1"/>
  <c r="H31" i="1"/>
  <c r="F31" i="1"/>
  <c r="V30" i="1"/>
  <c r="P30" i="1"/>
  <c r="J30" i="1"/>
  <c r="H30" i="1"/>
  <c r="F30" i="1"/>
  <c r="V29" i="1"/>
  <c r="P29" i="1"/>
  <c r="R29" i="1" s="1"/>
  <c r="H29" i="1"/>
  <c r="J29" i="1" s="1"/>
  <c r="F29" i="1"/>
  <c r="V28" i="1"/>
  <c r="P28" i="1"/>
  <c r="R28" i="1" s="1"/>
  <c r="F28" i="1"/>
  <c r="H28" i="1" s="1"/>
  <c r="J28" i="1" s="1"/>
  <c r="V27" i="1"/>
  <c r="P27" i="1"/>
  <c r="J27" i="1"/>
  <c r="R27" i="1" s="1"/>
  <c r="H27" i="1"/>
  <c r="F27" i="1"/>
  <c r="V26" i="1"/>
  <c r="P26" i="1"/>
  <c r="H26" i="1"/>
  <c r="J26" i="1" s="1"/>
  <c r="F26" i="1"/>
  <c r="V25" i="1"/>
  <c r="P25" i="1"/>
  <c r="R25" i="1" s="1"/>
  <c r="F25" i="1"/>
  <c r="H25" i="1" s="1"/>
  <c r="J25" i="1" s="1"/>
  <c r="V24" i="1"/>
  <c r="P24" i="1"/>
  <c r="F24" i="1"/>
  <c r="H24" i="1" s="1"/>
  <c r="J24" i="1" s="1"/>
  <c r="V23" i="1"/>
  <c r="P23" i="1"/>
  <c r="J23" i="1"/>
  <c r="R23" i="1" s="1"/>
  <c r="H23" i="1"/>
  <c r="F23" i="1"/>
  <c r="V22" i="1"/>
  <c r="P22" i="1"/>
  <c r="H22" i="1"/>
  <c r="J22" i="1" s="1"/>
  <c r="F22" i="1"/>
  <c r="V21" i="1"/>
  <c r="P21" i="1"/>
  <c r="R21" i="1" s="1"/>
  <c r="F21" i="1"/>
  <c r="H21" i="1" s="1"/>
  <c r="J21" i="1" s="1"/>
  <c r="R22" i="1" l="1"/>
  <c r="R24" i="1"/>
  <c r="R32" i="1"/>
  <c r="R33" i="1"/>
  <c r="R26" i="1"/>
  <c r="R30" i="1"/>
  <c r="R34" i="1"/>
  <c r="P10" i="1" l="1"/>
  <c r="P11" i="1"/>
  <c r="P12" i="1"/>
  <c r="P13" i="1"/>
  <c r="P14" i="1"/>
  <c r="P15" i="1"/>
  <c r="P16" i="1"/>
  <c r="P17" i="1"/>
  <c r="P18" i="1"/>
  <c r="P19" i="1"/>
  <c r="P20" i="1"/>
  <c r="P9" i="1"/>
  <c r="V10" i="1"/>
  <c r="V11" i="1"/>
  <c r="V12" i="1"/>
  <c r="V13" i="1"/>
  <c r="V14" i="1"/>
  <c r="V15" i="1"/>
  <c r="V16" i="1"/>
  <c r="V17" i="1"/>
  <c r="V18" i="1"/>
  <c r="V19" i="1"/>
  <c r="V20" i="1"/>
  <c r="V9" i="1"/>
  <c r="F20" i="1" l="1"/>
  <c r="F19" i="1" l="1"/>
  <c r="H20" i="1"/>
  <c r="J20" i="1" s="1"/>
  <c r="R20" i="1" l="1"/>
  <c r="F18" i="1"/>
  <c r="H19" i="1"/>
  <c r="J19" i="1" s="1"/>
  <c r="R19" i="1" l="1"/>
  <c r="F17" i="1"/>
  <c r="H18" i="1"/>
  <c r="J18" i="1" s="1"/>
  <c r="R18" i="1" l="1"/>
  <c r="F16" i="1"/>
  <c r="H17" i="1"/>
  <c r="J17" i="1" s="1"/>
  <c r="F9" i="1" l="1"/>
  <c r="H9" i="1" s="1"/>
  <c r="R17" i="1"/>
  <c r="F15" i="1"/>
  <c r="H16" i="1"/>
  <c r="J16" i="1" s="1"/>
  <c r="R16" i="1" l="1"/>
  <c r="F14" i="1"/>
  <c r="H15" i="1"/>
  <c r="J15" i="1" s="1"/>
  <c r="R15" i="1" l="1"/>
  <c r="F13" i="1"/>
  <c r="H14" i="1"/>
  <c r="J14" i="1" s="1"/>
  <c r="R14" i="1" l="1"/>
  <c r="F12" i="1"/>
  <c r="H13" i="1"/>
  <c r="J13" i="1" s="1"/>
  <c r="R13" i="1" l="1"/>
  <c r="F11" i="1"/>
  <c r="H12" i="1"/>
  <c r="J12" i="1" s="1"/>
  <c r="R12" i="1" l="1"/>
  <c r="F10" i="1"/>
  <c r="H11" i="1"/>
  <c r="J11" i="1" s="1"/>
  <c r="R11" i="1" l="1"/>
  <c r="H10" i="1"/>
  <c r="J10" i="1" s="1"/>
  <c r="R10" i="1" l="1"/>
  <c r="J9" i="1" l="1"/>
  <c r="R9" i="1" l="1"/>
  <c r="S9" i="1" s="1"/>
  <c r="T9" i="1" s="1"/>
  <c r="W9" i="1" s="1"/>
  <c r="Q10" i="1" l="1"/>
  <c r="K9" i="1"/>
  <c r="S10" i="1" l="1"/>
  <c r="T10" i="1" s="1"/>
  <c r="Q11" i="1" l="1"/>
  <c r="S11" i="1" s="1"/>
  <c r="Q12" i="1" s="1"/>
  <c r="Q14" i="1"/>
  <c r="K10" i="1"/>
  <c r="T11" i="1" l="1"/>
  <c r="K11" i="1"/>
  <c r="S12" i="1"/>
  <c r="T12" i="1" l="1"/>
  <c r="K12" i="1"/>
  <c r="Q13" i="1"/>
  <c r="S13" i="1" l="1"/>
  <c r="T13" i="1" s="1"/>
  <c r="S14" i="1" l="1"/>
  <c r="T14" i="1" s="1"/>
  <c r="K13" i="1"/>
  <c r="Q15" i="1" l="1"/>
  <c r="Q16" i="1"/>
  <c r="K14" i="1"/>
  <c r="S15" i="1" l="1"/>
  <c r="T15" i="1" s="1"/>
  <c r="K15" i="1" l="1"/>
  <c r="S16" i="1"/>
  <c r="T16" i="1" s="1"/>
  <c r="Q17" i="1" l="1"/>
  <c r="Q18" i="1"/>
  <c r="K16" i="1"/>
  <c r="S17" i="1" l="1"/>
  <c r="T17" i="1" s="1"/>
  <c r="K17" i="1" l="1"/>
  <c r="S18" i="1"/>
  <c r="Q19" i="1" l="1"/>
  <c r="S19" i="1" s="1"/>
  <c r="Q20" i="1" s="1"/>
  <c r="T18" i="1"/>
  <c r="K18" i="1"/>
  <c r="T19" i="1" l="1"/>
  <c r="K19" i="1"/>
  <c r="S20" i="1" l="1"/>
  <c r="T20" i="1" l="1"/>
  <c r="Q21" i="1"/>
  <c r="K20" i="1"/>
  <c r="S21" i="1" l="1"/>
  <c r="T21" i="1"/>
  <c r="W21" i="1" s="1"/>
  <c r="W20" i="1"/>
  <c r="K21" i="1" l="1"/>
  <c r="Q22" i="1"/>
  <c r="S22" i="1" s="1"/>
  <c r="W19" i="1"/>
  <c r="T22" i="1" l="1"/>
  <c r="W22" i="1" s="1"/>
  <c r="Q23" i="1"/>
  <c r="K22" i="1"/>
  <c r="W18" i="1"/>
  <c r="S23" i="1" l="1"/>
  <c r="T23" i="1"/>
  <c r="W23" i="1" s="1"/>
  <c r="W17" i="1"/>
  <c r="K23" i="1" l="1"/>
  <c r="Q24" i="1"/>
  <c r="W16" i="1"/>
  <c r="S24" i="1" l="1"/>
  <c r="T24" i="1"/>
  <c r="W24" i="1" s="1"/>
  <c r="W15" i="1"/>
  <c r="Q25" i="1" l="1"/>
  <c r="S25" i="1" s="1"/>
  <c r="K24" i="1"/>
  <c r="W14" i="1"/>
  <c r="T25" i="1" l="1"/>
  <c r="W25" i="1" s="1"/>
  <c r="Q26" i="1"/>
  <c r="K25" i="1"/>
  <c r="W13" i="1"/>
  <c r="S26" i="1" l="1"/>
  <c r="W12" i="1"/>
  <c r="Q27" i="1" l="1"/>
  <c r="K26" i="1"/>
  <c r="T26" i="1"/>
  <c r="W26" i="1" s="1"/>
  <c r="W11" i="1"/>
  <c r="S27" i="1" l="1"/>
  <c r="T27" i="1"/>
  <c r="W27" i="1" s="1"/>
  <c r="W10" i="1"/>
  <c r="Q28" i="1" l="1"/>
  <c r="K27" i="1"/>
  <c r="S28" i="1" l="1"/>
  <c r="T28" i="1"/>
  <c r="W28" i="1" s="1"/>
  <c r="Q29" i="1" l="1"/>
  <c r="S29" i="1" s="1"/>
  <c r="K28" i="1"/>
  <c r="T29" i="1" l="1"/>
  <c r="W29" i="1" s="1"/>
  <c r="Q30" i="1"/>
  <c r="S30" i="1" s="1"/>
  <c r="K29" i="1"/>
  <c r="T30" i="1" l="1"/>
  <c r="W30" i="1" s="1"/>
  <c r="Q31" i="1"/>
  <c r="S31" i="1" s="1"/>
  <c r="K30" i="1"/>
  <c r="T31" i="1" l="1"/>
  <c r="W31" i="1" s="1"/>
  <c r="Q32" i="1"/>
  <c r="K31" i="1"/>
  <c r="S32" i="1" l="1"/>
  <c r="T32" i="1"/>
  <c r="W32" i="1" s="1"/>
  <c r="Q33" i="1" l="1"/>
  <c r="S33" i="1" s="1"/>
  <c r="K32" i="1"/>
  <c r="T33" i="1" l="1"/>
  <c r="W33" i="1" s="1"/>
  <c r="K33" i="1"/>
  <c r="Q34" i="1"/>
  <c r="S34" i="1" s="1"/>
  <c r="T34" i="1" l="1"/>
  <c r="W34" i="1" s="1"/>
  <c r="K34" i="1"/>
  <c r="Q35" i="1"/>
  <c r="S35" i="1" l="1"/>
  <c r="K35" i="1" s="1"/>
  <c r="T35" i="1"/>
  <c r="W35" i="1" s="1"/>
</calcChain>
</file>

<file path=xl/sharedStrings.xml><?xml version="1.0" encoding="utf-8"?>
<sst xmlns="http://schemas.openxmlformats.org/spreadsheetml/2006/main" count="65" uniqueCount="38">
  <si>
    <t>TRECHO</t>
  </si>
  <si>
    <t>POTÊNCIA COMPUTADA (kcal/h)</t>
  </si>
  <si>
    <t>F.S (%)</t>
  </si>
  <si>
    <t>PRUMADA 2 APTOS</t>
  </si>
  <si>
    <t>PRUMADA 4 APTOS</t>
  </si>
  <si>
    <t>POTENCIA NOMINAL DE CONSUMO:</t>
  </si>
  <si>
    <t>POTÊNCIA ADOTADA (kcal/h)</t>
  </si>
  <si>
    <t>kcal/h</t>
  </si>
  <si>
    <t>POTÊNCIA COMPUTADA (kW)</t>
  </si>
  <si>
    <t>VAZÃO DO GLP (m3/h)</t>
  </si>
  <si>
    <t>PCI=</t>
  </si>
  <si>
    <t>kW</t>
  </si>
  <si>
    <t>kcal/m3</t>
  </si>
  <si>
    <t>Leq(m)</t>
  </si>
  <si>
    <t>Ltotal(m)</t>
  </si>
  <si>
    <t>P  INICIAL (kPa)</t>
  </si>
  <si>
    <t>P FINAL (kPa)</t>
  </si>
  <si>
    <t>D NOM. (pol.)</t>
  </si>
  <si>
    <t>D INT. (mm)</t>
  </si>
  <si>
    <t>DENSIDADE RELATIVA</t>
  </si>
  <si>
    <t>1/2"</t>
  </si>
  <si>
    <t>3/4"</t>
  </si>
  <si>
    <t>1"</t>
  </si>
  <si>
    <t>1 1/4"</t>
  </si>
  <si>
    <t>1 1/2"</t>
  </si>
  <si>
    <t>2"</t>
  </si>
  <si>
    <t>2 1/2"</t>
  </si>
  <si>
    <t>3"</t>
  </si>
  <si>
    <t>4"</t>
  </si>
  <si>
    <t>V (m/s)</t>
  </si>
  <si>
    <t>L SOBE(m)</t>
  </si>
  <si>
    <t>L HORIZ.(m)</t>
  </si>
  <si>
    <t>L DESCE(m)</t>
  </si>
  <si>
    <t>OBSERVAÇÕES</t>
  </si>
  <si>
    <t>ΔP</t>
  </si>
  <si>
    <t>P. DE CARGA</t>
  </si>
  <si>
    <t>APARTAMENTOS</t>
  </si>
  <si>
    <t>PLANILHA DE CALCULO REDE DE GÁS - GLP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</si>
</sst>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 applyAlignment="1">
      <alignment horizontal="right"/>
    </xf>
    <xf numFmtId="0" fontId="0" fillId="0" borderId="0" xfId="0" applyFill="1" applyBorder="1" applyAlignment="1">
      <alignment horizontal="center" wrapText="1"/>
    </xf>
    <xf numFmtId="12" fontId="0" fillId="0" borderId="0" xfId="0" applyNumberFormat="1"/>
    <xf numFmtId="165" fontId="0" fillId="0" borderId="0" xfId="0" applyNumberFormat="1"/>
    <xf numFmtId="0" fontId="1" fillId="3" borderId="9" xfId="0" applyFont="1" applyFill="1" applyBorder="1" applyAlignment="1">
      <alignment horizontal="center" wrapText="1"/>
    </xf>
    <xf numFmtId="49" fontId="0" fillId="0" borderId="0" xfId="0" applyNumberFormat="1"/>
    <xf numFmtId="49" fontId="2" fillId="3" borderId="9" xfId="0" applyNumberFormat="1" applyFont="1" applyFill="1" applyBorder="1"/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/>
    <xf numFmtId="49" fontId="2" fillId="5" borderId="9" xfId="0" applyNumberFormat="1" applyFont="1" applyFill="1" applyBorder="1"/>
    <xf numFmtId="0" fontId="0" fillId="0" borderId="9" xfId="0" applyBorder="1"/>
    <xf numFmtId="2" fontId="0" fillId="0" borderId="9" xfId="0" applyNumberFormat="1" applyBorder="1"/>
    <xf numFmtId="164" fontId="0" fillId="0" borderId="9" xfId="0" applyNumberFormat="1" applyBorder="1"/>
    <xf numFmtId="2" fontId="3" fillId="0" borderId="9" xfId="0" applyNumberFormat="1" applyFont="1" applyBorder="1"/>
    <xf numFmtId="0" fontId="0" fillId="2" borderId="9" xfId="0" applyFill="1" applyBorder="1" applyAlignment="1">
      <alignment horizontal="center"/>
    </xf>
    <xf numFmtId="49" fontId="2" fillId="4" borderId="9" xfId="0" applyNumberFormat="1" applyFont="1" applyFill="1" applyBorder="1"/>
    <xf numFmtId="2" fontId="0" fillId="0" borderId="9" xfId="0" applyNumberFormat="1" applyFont="1" applyBorder="1"/>
    <xf numFmtId="0" fontId="0" fillId="4" borderId="9" xfId="0" applyFill="1" applyBorder="1"/>
    <xf numFmtId="2" fontId="0" fillId="4" borderId="9" xfId="0" applyNumberFormat="1" applyFill="1" applyBorder="1"/>
    <xf numFmtId="0" fontId="0" fillId="4" borderId="9" xfId="0" applyFill="1" applyBorder="1" applyAlignment="1">
      <alignment horizontal="right"/>
    </xf>
    <xf numFmtId="0" fontId="4" fillId="4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5" borderId="9" xfId="0" applyFill="1" applyBorder="1"/>
    <xf numFmtId="0" fontId="0" fillId="5" borderId="0" xfId="0" applyFill="1"/>
  </cellXfs>
  <cellStyles count="1"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zoomScale="96" zoomScaleNormal="96" workbookViewId="0">
      <selection activeCell="O5" sqref="O5"/>
    </sheetView>
  </sheetViews>
  <sheetFormatPr defaultRowHeight="15" x14ac:dyDescent="0.25"/>
  <cols>
    <col min="1" max="1" width="9.140625" style="18"/>
    <col min="2" max="2" width="9.140625" customWidth="1"/>
    <col min="4" max="4" width="9.28515625" bestFit="1" customWidth="1"/>
    <col min="6" max="6" width="11.7109375" bestFit="1" customWidth="1"/>
    <col min="8" max="8" width="10" bestFit="1" customWidth="1"/>
    <col min="10" max="10" width="9.28515625" bestFit="1" customWidth="1"/>
    <col min="11" max="11" width="12" bestFit="1" customWidth="1"/>
    <col min="12" max="14" width="10.28515625" customWidth="1"/>
    <col min="15" max="20" width="9.28515625" bestFit="1" customWidth="1"/>
    <col min="22" max="22" width="9.28515625" bestFit="1" customWidth="1"/>
    <col min="23" max="23" width="18.28515625" customWidth="1"/>
    <col min="24" max="24" width="6.7109375" customWidth="1"/>
  </cols>
  <sheetData>
    <row r="1" spans="1:27" ht="21" x14ac:dyDescent="0.35">
      <c r="C1" s="33" t="s">
        <v>37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Z1" t="s">
        <v>20</v>
      </c>
      <c r="AA1" s="16">
        <v>14</v>
      </c>
    </row>
    <row r="2" spans="1:27" x14ac:dyDescent="0.25">
      <c r="C2" s="37" t="s">
        <v>5</v>
      </c>
      <c r="D2" s="38"/>
      <c r="E2" s="38"/>
      <c r="F2" s="38"/>
      <c r="G2" s="6"/>
      <c r="I2" t="s">
        <v>10</v>
      </c>
      <c r="J2" s="42">
        <v>24000</v>
      </c>
      <c r="K2" t="s">
        <v>12</v>
      </c>
      <c r="Z2" t="s">
        <v>21</v>
      </c>
      <c r="AA2" s="16">
        <v>20.8</v>
      </c>
    </row>
    <row r="3" spans="1:27" x14ac:dyDescent="0.25">
      <c r="C3" s="12"/>
      <c r="D3" s="7"/>
      <c r="E3" s="7"/>
      <c r="F3" s="4" t="s">
        <v>7</v>
      </c>
      <c r="G3" s="3" t="s">
        <v>11</v>
      </c>
      <c r="Z3" t="s">
        <v>22</v>
      </c>
      <c r="AA3" s="16">
        <v>26.8</v>
      </c>
    </row>
    <row r="4" spans="1:27" x14ac:dyDescent="0.25">
      <c r="C4" s="39" t="s">
        <v>36</v>
      </c>
      <c r="D4" s="40"/>
      <c r="E4" s="2"/>
      <c r="F4" s="4">
        <v>9288</v>
      </c>
      <c r="G4" s="8">
        <v>10.8</v>
      </c>
      <c r="I4" s="36" t="s">
        <v>19</v>
      </c>
      <c r="J4" s="36"/>
      <c r="K4" s="36"/>
      <c r="L4" s="42">
        <v>1.8</v>
      </c>
      <c r="Z4" s="15" t="s">
        <v>23</v>
      </c>
      <c r="AA4" s="16">
        <v>33.6</v>
      </c>
    </row>
    <row r="5" spans="1:27" x14ac:dyDescent="0.25">
      <c r="C5" s="11" t="s">
        <v>3</v>
      </c>
      <c r="D5" s="2"/>
      <c r="E5" s="4"/>
      <c r="F5" s="4"/>
      <c r="G5" s="8"/>
      <c r="Z5" t="s">
        <v>24</v>
      </c>
      <c r="AA5" s="16">
        <v>40.4</v>
      </c>
    </row>
    <row r="6" spans="1:27" x14ac:dyDescent="0.25">
      <c r="C6" s="10" t="s">
        <v>4</v>
      </c>
      <c r="D6" s="5"/>
      <c r="E6" s="5"/>
      <c r="F6" s="13"/>
      <c r="G6" s="9"/>
      <c r="Z6" t="s">
        <v>25</v>
      </c>
      <c r="AA6" s="16">
        <v>52.2</v>
      </c>
    </row>
    <row r="7" spans="1:27" x14ac:dyDescent="0.25">
      <c r="Z7" t="s">
        <v>26</v>
      </c>
      <c r="AA7" s="16">
        <v>64.7</v>
      </c>
    </row>
    <row r="8" spans="1:27" ht="26.25" customHeight="1" x14ac:dyDescent="0.25">
      <c r="A8" s="19" t="s">
        <v>0</v>
      </c>
      <c r="B8" s="34" t="s">
        <v>1</v>
      </c>
      <c r="C8" s="34"/>
      <c r="D8" s="34" t="s">
        <v>8</v>
      </c>
      <c r="E8" s="34"/>
      <c r="F8" s="20" t="s">
        <v>2</v>
      </c>
      <c r="G8" s="34" t="s">
        <v>6</v>
      </c>
      <c r="H8" s="34"/>
      <c r="I8" s="35" t="s">
        <v>9</v>
      </c>
      <c r="J8" s="35"/>
      <c r="K8" s="17" t="s">
        <v>29</v>
      </c>
      <c r="L8" s="17" t="s">
        <v>31</v>
      </c>
      <c r="M8" s="20" t="s">
        <v>30</v>
      </c>
      <c r="N8" s="17" t="s">
        <v>32</v>
      </c>
      <c r="O8" s="20" t="s">
        <v>13</v>
      </c>
      <c r="P8" s="21" t="s">
        <v>14</v>
      </c>
      <c r="Q8" s="17" t="s">
        <v>15</v>
      </c>
      <c r="R8" s="17" t="s">
        <v>34</v>
      </c>
      <c r="S8" s="17" t="s">
        <v>16</v>
      </c>
      <c r="T8" s="17" t="s">
        <v>35</v>
      </c>
      <c r="U8" s="17" t="s">
        <v>17</v>
      </c>
      <c r="V8" s="17" t="s">
        <v>18</v>
      </c>
      <c r="W8" s="17" t="s">
        <v>33</v>
      </c>
      <c r="X8" s="14"/>
      <c r="Z8" t="s">
        <v>27</v>
      </c>
      <c r="AA8" s="16">
        <v>77</v>
      </c>
    </row>
    <row r="9" spans="1:27" x14ac:dyDescent="0.25">
      <c r="A9" s="22"/>
      <c r="B9" s="30"/>
      <c r="C9" s="30"/>
      <c r="D9" s="30"/>
      <c r="E9" s="30"/>
      <c r="F9" s="24">
        <f>IF(D9&lt;24.43,100,IF(D9&lt;670.9,100/(1+0.01016*((D9-24.37)^0.8712)),IF(D9&lt;1396,100/(1+0.7997*((D9-73.67)^0.19931)),IF(D9&gt;1396,23))))</f>
        <v>100</v>
      </c>
      <c r="G9" s="23"/>
      <c r="H9" s="24">
        <f>B9*F9/100</f>
        <v>0</v>
      </c>
      <c r="I9" s="23"/>
      <c r="J9" s="25">
        <f t="shared" ref="J9:J20" si="0">H9/$J$2</f>
        <v>0</v>
      </c>
      <c r="K9" s="24">
        <f>354*J9*((S9/100)+1.033)^-0.1*(V9^-2)</f>
        <v>0</v>
      </c>
      <c r="L9" s="30"/>
      <c r="M9" s="30"/>
      <c r="N9" s="30"/>
      <c r="O9" s="30"/>
      <c r="P9" s="23">
        <f>SUM(L9:O9)</f>
        <v>0</v>
      </c>
      <c r="Q9" s="41"/>
      <c r="R9" s="25">
        <f>((467000*$L$4*P9*J9^1.82/V9^4.82))-(0.01318*M9*($L$4-1))+(0.01318*N9*($L$4-1))</f>
        <v>0</v>
      </c>
      <c r="S9" s="31">
        <f>SQRT(Q9^2-R9)</f>
        <v>0</v>
      </c>
      <c r="T9" s="26">
        <f>Q9-S9</f>
        <v>0</v>
      </c>
      <c r="U9" s="32" t="s">
        <v>26</v>
      </c>
      <c r="V9" s="30">
        <f>IF(U9=$Z$1,$AA$1,IF(U9=$Z$2,$AA$2,IF(U9=$Z$3,$AA$3,IF(U9=$Z$4,$AA$4,IF(U9=$Z$5,$AA$5,IF(U9=$Z$6,$AA$6,IF(U9=$Z$7,$AA$7,IF(U9=$Z$8,$AA$8,IF(U9=$Z$9,$AA$9,"")))))))))</f>
        <v>64.7</v>
      </c>
      <c r="W9" s="27" t="str">
        <f>IF(T9&gt;0.1*S9,"REDIMENSIONAR","ATENDE")</f>
        <v>ATENDE</v>
      </c>
      <c r="X9" s="1"/>
      <c r="Z9" t="s">
        <v>28</v>
      </c>
      <c r="AA9" s="16">
        <v>102.4</v>
      </c>
    </row>
    <row r="10" spans="1:27" x14ac:dyDescent="0.25">
      <c r="A10" s="28"/>
      <c r="B10" s="30"/>
      <c r="C10" s="30"/>
      <c r="D10" s="30"/>
      <c r="E10" s="30"/>
      <c r="F10" s="24">
        <f t="shared" ref="F10:F20" si="1">IF(D10&lt;24.43,100,IF(D10&lt;670.9,100/(1+0.01016*((D10-24.37)^0.8712)),IF(D10&lt;1396,100/(1+0.7997*((D10-73.67)^0.19931)),IF(D10&gt;1396,23))))</f>
        <v>100</v>
      </c>
      <c r="G10" s="23"/>
      <c r="H10" s="24">
        <f>B10*F10/100</f>
        <v>0</v>
      </c>
      <c r="I10" s="23"/>
      <c r="J10" s="25">
        <f t="shared" si="0"/>
        <v>0</v>
      </c>
      <c r="K10" s="24">
        <f t="shared" ref="K10:K20" si="2">354*J10*((S10/100)+1.033)^-0.1*(V10^-2)</f>
        <v>0</v>
      </c>
      <c r="L10" s="30"/>
      <c r="M10" s="30"/>
      <c r="N10" s="30"/>
      <c r="O10" s="30"/>
      <c r="P10" s="23">
        <f t="shared" ref="P10:P20" si="3">SUM(L10:O10)</f>
        <v>0</v>
      </c>
      <c r="Q10" s="24">
        <f>S9</f>
        <v>0</v>
      </c>
      <c r="R10" s="25">
        <f t="shared" ref="R10:R20" si="4">SQRT((467000*$L$4*P10*J10^1.82/V10^4.82))-(0.01318*M10*($L$4-1))+(0.01318*N10*($L$4-1))</f>
        <v>0</v>
      </c>
      <c r="S10" s="24">
        <f t="shared" ref="S10:S20" si="5">SQRT(Q10^2-R10)</f>
        <v>0</v>
      </c>
      <c r="T10" s="26">
        <f>Q10-S10+T9</f>
        <v>0</v>
      </c>
      <c r="U10" s="32" t="s">
        <v>23</v>
      </c>
      <c r="V10" s="30">
        <f>IF(U10=$Z$1,$AA$1,IF(U10=$Z$2,$AA$2,IF(U10=$Z$3,$AA$3,IF(U10=$Z$4,$AA$4,IF(U10=$Z$5,$AA$5,IF(U10=$Z$6,$AA$6,IF(U10=$Z$7,$AA$7,IF(U10=$Z$8,$AA$8,IF(U10=$Z$9,$AA$9,"")))))))))</f>
        <v>33.6</v>
      </c>
      <c r="W10" s="27" t="str">
        <f t="shared" ref="W10:W20" si="6">IF(T10&gt;0.1*S10,"REDIMENSIONAR","ATENDE")</f>
        <v>ATENDE</v>
      </c>
      <c r="X10" s="1"/>
    </row>
    <row r="11" spans="1:27" x14ac:dyDescent="0.25">
      <c r="A11" s="28"/>
      <c r="B11" s="30"/>
      <c r="C11" s="30"/>
      <c r="D11" s="30"/>
      <c r="E11" s="30"/>
      <c r="F11" s="24">
        <f t="shared" si="1"/>
        <v>100</v>
      </c>
      <c r="G11" s="23"/>
      <c r="H11" s="24">
        <f t="shared" ref="H11:H20" si="7">B11*F11/100</f>
        <v>0</v>
      </c>
      <c r="I11" s="23"/>
      <c r="J11" s="25">
        <f t="shared" si="0"/>
        <v>0</v>
      </c>
      <c r="K11" s="24">
        <f t="shared" si="2"/>
        <v>0</v>
      </c>
      <c r="L11" s="30"/>
      <c r="M11" s="30"/>
      <c r="N11" s="30"/>
      <c r="O11" s="30"/>
      <c r="P11" s="23">
        <f t="shared" si="3"/>
        <v>0</v>
      </c>
      <c r="Q11" s="29">
        <f>S10</f>
        <v>0</v>
      </c>
      <c r="R11" s="25">
        <f t="shared" si="4"/>
        <v>0</v>
      </c>
      <c r="S11" s="24">
        <f t="shared" si="5"/>
        <v>0</v>
      </c>
      <c r="T11" s="26">
        <f>Q11-S11+T10</f>
        <v>0</v>
      </c>
      <c r="U11" s="32" t="s">
        <v>21</v>
      </c>
      <c r="V11" s="30">
        <f>IF(U11=$Z$1,$AA$1,IF(U11=$Z$2,$AA$2,IF(U11=$Z$3,$AA$3,IF(U11=$Z$4,$AA$4,IF(U11=$Z$5,$AA$5,IF(U11=$Z$6,$AA$6,IF(U11=$Z$7,$AA$7,IF(U11=$Z$8,$AA$8,IF(U11=$Z$9,$AA$9,"")))))))))</f>
        <v>20.8</v>
      </c>
      <c r="W11" s="27" t="str">
        <f t="shared" si="6"/>
        <v>ATENDE</v>
      </c>
      <c r="X11" s="1"/>
    </row>
    <row r="12" spans="1:27" x14ac:dyDescent="0.25">
      <c r="A12" s="28"/>
      <c r="B12" s="30"/>
      <c r="C12" s="30"/>
      <c r="D12" s="30"/>
      <c r="E12" s="30"/>
      <c r="F12" s="24">
        <f t="shared" si="1"/>
        <v>100</v>
      </c>
      <c r="G12" s="23"/>
      <c r="H12" s="24">
        <f t="shared" si="7"/>
        <v>0</v>
      </c>
      <c r="I12" s="23"/>
      <c r="J12" s="25">
        <f t="shared" si="0"/>
        <v>0</v>
      </c>
      <c r="K12" s="24">
        <f t="shared" si="2"/>
        <v>0</v>
      </c>
      <c r="L12" s="30"/>
      <c r="M12" s="30"/>
      <c r="N12" s="30"/>
      <c r="O12" s="30"/>
      <c r="P12" s="23">
        <f t="shared" si="3"/>
        <v>0</v>
      </c>
      <c r="Q12" s="29">
        <f>S11</f>
        <v>0</v>
      </c>
      <c r="R12" s="25">
        <f t="shared" si="4"/>
        <v>0</v>
      </c>
      <c r="S12" s="24">
        <f t="shared" si="5"/>
        <v>0</v>
      </c>
      <c r="T12" s="26">
        <f>Q12-S12+T11</f>
        <v>0</v>
      </c>
      <c r="U12" s="32" t="s">
        <v>21</v>
      </c>
      <c r="V12" s="30">
        <f>IF(U12=$Z$1,$AA$1,IF(U12=$Z$2,$AA$2,IF(U12=$Z$3,$AA$3,IF(U12=$Z$4,$AA$4,IF(U12=$Z$5,$AA$5,IF(U12=$Z$6,$AA$6,IF(U12=$Z$7,$AA$7,IF(U12=$Z$8,$AA$8,IF(U12=$Z$9,$AA$9,"")))))))))</f>
        <v>20.8</v>
      </c>
      <c r="W12" s="27" t="str">
        <f t="shared" si="6"/>
        <v>ATENDE</v>
      </c>
      <c r="X12" s="1"/>
    </row>
    <row r="13" spans="1:27" x14ac:dyDescent="0.25">
      <c r="A13" s="28"/>
      <c r="B13" s="30"/>
      <c r="C13" s="30"/>
      <c r="D13" s="30"/>
      <c r="E13" s="30"/>
      <c r="F13" s="24">
        <f t="shared" si="1"/>
        <v>100</v>
      </c>
      <c r="G13" s="23"/>
      <c r="H13" s="24">
        <f t="shared" si="7"/>
        <v>0</v>
      </c>
      <c r="I13" s="23"/>
      <c r="J13" s="25">
        <f t="shared" si="0"/>
        <v>0</v>
      </c>
      <c r="K13" s="24">
        <f t="shared" si="2"/>
        <v>0</v>
      </c>
      <c r="L13" s="30"/>
      <c r="M13" s="30"/>
      <c r="N13" s="30"/>
      <c r="O13" s="30"/>
      <c r="P13" s="23">
        <f t="shared" si="3"/>
        <v>0</v>
      </c>
      <c r="Q13" s="29">
        <f t="shared" ref="Q13" si="8">S12</f>
        <v>0</v>
      </c>
      <c r="R13" s="25">
        <f t="shared" si="4"/>
        <v>0</v>
      </c>
      <c r="S13" s="24">
        <f t="shared" si="5"/>
        <v>0</v>
      </c>
      <c r="T13" s="26">
        <f>Q13-S13+T12</f>
        <v>0</v>
      </c>
      <c r="U13" s="32" t="s">
        <v>20</v>
      </c>
      <c r="V13" s="30">
        <f>IF(U13=$Z$1,$AA$1,IF(U13=$Z$2,$AA$2,IF(U13=$Z$3,$AA$3,IF(U13=$Z$4,$AA$4,IF(U13=$Z$5,$AA$5,IF(U13=$Z$6,$AA$6,IF(U13=$Z$7,$AA$7,IF(U13=$Z$8,$AA$8,IF(U13=$Z$9,$AA$9,"")))))))))</f>
        <v>14</v>
      </c>
      <c r="W13" s="27" t="str">
        <f t="shared" si="6"/>
        <v>ATENDE</v>
      </c>
      <c r="X13" s="1"/>
    </row>
    <row r="14" spans="1:27" x14ac:dyDescent="0.25">
      <c r="A14" s="28"/>
      <c r="B14" s="30"/>
      <c r="C14" s="30"/>
      <c r="D14" s="30"/>
      <c r="E14" s="30"/>
      <c r="F14" s="24">
        <f t="shared" si="1"/>
        <v>100</v>
      </c>
      <c r="G14" s="23"/>
      <c r="H14" s="24">
        <f t="shared" si="7"/>
        <v>0</v>
      </c>
      <c r="I14" s="23"/>
      <c r="J14" s="25">
        <f t="shared" si="0"/>
        <v>0</v>
      </c>
      <c r="K14" s="24">
        <f t="shared" si="2"/>
        <v>0</v>
      </c>
      <c r="L14" s="30"/>
      <c r="M14" s="30"/>
      <c r="N14" s="30"/>
      <c r="O14" s="30"/>
      <c r="P14" s="23">
        <f t="shared" si="3"/>
        <v>0</v>
      </c>
      <c r="Q14" s="29">
        <f>S10</f>
        <v>0</v>
      </c>
      <c r="R14" s="25">
        <f t="shared" si="4"/>
        <v>0</v>
      </c>
      <c r="S14" s="24">
        <f t="shared" si="5"/>
        <v>0</v>
      </c>
      <c r="T14" s="26">
        <f>Q14-S14+T10</f>
        <v>0</v>
      </c>
      <c r="U14" s="32" t="s">
        <v>22</v>
      </c>
      <c r="V14" s="30">
        <f>IF(U14=$Z$1,$AA$1,IF(U14=$Z$2,$AA$2,IF(U14=$Z$3,$AA$3,IF(U14=$Z$4,$AA$4,IF(U14=$Z$5,$AA$5,IF(U14=$Z$6,$AA$6,IF(U14=$Z$7,$AA$7,IF(U14=$Z$8,$AA$8,IF(U14=$Z$9,$AA$9,"")))))))))</f>
        <v>26.8</v>
      </c>
      <c r="W14" s="27" t="str">
        <f t="shared" si="6"/>
        <v>ATENDE</v>
      </c>
      <c r="X14" s="1"/>
    </row>
    <row r="15" spans="1:27" x14ac:dyDescent="0.25">
      <c r="A15" s="28"/>
      <c r="B15" s="30"/>
      <c r="C15" s="30"/>
      <c r="D15" s="30"/>
      <c r="E15" s="30"/>
      <c r="F15" s="24">
        <f t="shared" si="1"/>
        <v>100</v>
      </c>
      <c r="G15" s="23"/>
      <c r="H15" s="24">
        <f t="shared" si="7"/>
        <v>0</v>
      </c>
      <c r="I15" s="23"/>
      <c r="J15" s="25">
        <f t="shared" si="0"/>
        <v>0</v>
      </c>
      <c r="K15" s="24">
        <f t="shared" si="2"/>
        <v>0</v>
      </c>
      <c r="L15" s="30"/>
      <c r="M15" s="30"/>
      <c r="N15" s="30"/>
      <c r="O15" s="30"/>
      <c r="P15" s="23">
        <f t="shared" si="3"/>
        <v>0</v>
      </c>
      <c r="Q15" s="29">
        <f>S14</f>
        <v>0</v>
      </c>
      <c r="R15" s="25">
        <f t="shared" si="4"/>
        <v>0</v>
      </c>
      <c r="S15" s="24">
        <f t="shared" si="5"/>
        <v>0</v>
      </c>
      <c r="T15" s="26">
        <f>Q15-S15+T14</f>
        <v>0</v>
      </c>
      <c r="U15" s="32" t="s">
        <v>21</v>
      </c>
      <c r="V15" s="30">
        <f>IF(U15=$Z$1,$AA$1,IF(U15=$Z$2,$AA$2,IF(U15=$Z$3,$AA$3,IF(U15=$Z$4,$AA$4,IF(U15=$Z$5,$AA$5,IF(U15=$Z$6,$AA$6,IF(U15=$Z$7,$AA$7,IF(U15=$Z$8,$AA$8,IF(U15=$Z$9,$AA$9,"")))))))))</f>
        <v>20.8</v>
      </c>
      <c r="W15" s="27" t="str">
        <f t="shared" si="6"/>
        <v>ATENDE</v>
      </c>
      <c r="X15" s="1"/>
    </row>
    <row r="16" spans="1:27" x14ac:dyDescent="0.25">
      <c r="A16" s="28"/>
      <c r="B16" s="30"/>
      <c r="C16" s="30"/>
      <c r="D16" s="30"/>
      <c r="E16" s="30"/>
      <c r="F16" s="24">
        <f t="shared" si="1"/>
        <v>100</v>
      </c>
      <c r="G16" s="23"/>
      <c r="H16" s="24">
        <f t="shared" si="7"/>
        <v>0</v>
      </c>
      <c r="I16" s="23"/>
      <c r="J16" s="25">
        <f t="shared" si="0"/>
        <v>0</v>
      </c>
      <c r="K16" s="24">
        <f t="shared" si="2"/>
        <v>0</v>
      </c>
      <c r="L16" s="30"/>
      <c r="M16" s="30"/>
      <c r="N16" s="30"/>
      <c r="O16" s="30"/>
      <c r="P16" s="23">
        <f t="shared" si="3"/>
        <v>0</v>
      </c>
      <c r="Q16" s="29">
        <f>S14</f>
        <v>0</v>
      </c>
      <c r="R16" s="25">
        <f t="shared" si="4"/>
        <v>0</v>
      </c>
      <c r="S16" s="24">
        <f t="shared" si="5"/>
        <v>0</v>
      </c>
      <c r="T16" s="26">
        <f>Q16-S16+T14</f>
        <v>0</v>
      </c>
      <c r="U16" s="32" t="s">
        <v>21</v>
      </c>
      <c r="V16" s="30">
        <f>IF(U16=$Z$1,$AA$1,IF(U16=$Z$2,$AA$2,IF(U16=$Z$3,$AA$3,IF(U16=$Z$4,$AA$4,IF(U16=$Z$5,$AA$5,IF(U16=$Z$6,$AA$6,IF(U16=$Z$7,$AA$7,IF(U16=$Z$8,$AA$8,IF(U16=$Z$9,$AA$9,"")))))))))</f>
        <v>20.8</v>
      </c>
      <c r="W16" s="27" t="str">
        <f t="shared" si="6"/>
        <v>ATENDE</v>
      </c>
      <c r="X16" s="1"/>
    </row>
    <row r="17" spans="1:24" x14ac:dyDescent="0.25">
      <c r="A17" s="28"/>
      <c r="B17" s="30"/>
      <c r="C17" s="30"/>
      <c r="D17" s="30"/>
      <c r="E17" s="30"/>
      <c r="F17" s="24">
        <f t="shared" si="1"/>
        <v>100</v>
      </c>
      <c r="G17" s="23"/>
      <c r="H17" s="24">
        <f t="shared" si="7"/>
        <v>0</v>
      </c>
      <c r="I17" s="23"/>
      <c r="J17" s="25">
        <f t="shared" si="0"/>
        <v>0</v>
      </c>
      <c r="K17" s="24">
        <f t="shared" si="2"/>
        <v>0</v>
      </c>
      <c r="L17" s="30"/>
      <c r="M17" s="30"/>
      <c r="N17" s="30"/>
      <c r="O17" s="30"/>
      <c r="P17" s="23">
        <f t="shared" si="3"/>
        <v>0</v>
      </c>
      <c r="Q17" s="29">
        <f>S16</f>
        <v>0</v>
      </c>
      <c r="R17" s="25">
        <f t="shared" si="4"/>
        <v>0</v>
      </c>
      <c r="S17" s="24">
        <f t="shared" si="5"/>
        <v>0</v>
      </c>
      <c r="T17" s="26">
        <f>Q17-S17+T16</f>
        <v>0</v>
      </c>
      <c r="U17" s="32" t="s">
        <v>21</v>
      </c>
      <c r="V17" s="30">
        <f>IF(U17=$Z$1,$AA$1,IF(U17=$Z$2,$AA$2,IF(U17=$Z$3,$AA$3,IF(U17=$Z$4,$AA$4,IF(U17=$Z$5,$AA$5,IF(U17=$Z$6,$AA$6,IF(U17=$Z$7,$AA$7,IF(U17=$Z$8,$AA$8,IF(U17=$Z$9,$AA$9,"")))))))))</f>
        <v>20.8</v>
      </c>
      <c r="W17" s="27" t="str">
        <f t="shared" si="6"/>
        <v>ATENDE</v>
      </c>
      <c r="X17" s="1"/>
    </row>
    <row r="18" spans="1:24" x14ac:dyDescent="0.25">
      <c r="A18" s="28"/>
      <c r="B18" s="30"/>
      <c r="C18" s="30"/>
      <c r="D18" s="30"/>
      <c r="E18" s="30"/>
      <c r="F18" s="24">
        <f t="shared" si="1"/>
        <v>100</v>
      </c>
      <c r="G18" s="23"/>
      <c r="H18" s="24">
        <f t="shared" si="7"/>
        <v>0</v>
      </c>
      <c r="I18" s="23"/>
      <c r="J18" s="25">
        <f t="shared" si="0"/>
        <v>0</v>
      </c>
      <c r="K18" s="24">
        <f t="shared" si="2"/>
        <v>0</v>
      </c>
      <c r="L18" s="30"/>
      <c r="M18" s="30"/>
      <c r="N18" s="30"/>
      <c r="O18" s="30"/>
      <c r="P18" s="23">
        <f t="shared" si="3"/>
        <v>0</v>
      </c>
      <c r="Q18" s="29">
        <f>S16</f>
        <v>0</v>
      </c>
      <c r="R18" s="25">
        <f t="shared" si="4"/>
        <v>0</v>
      </c>
      <c r="S18" s="24">
        <f t="shared" si="5"/>
        <v>0</v>
      </c>
      <c r="T18" s="26">
        <f>Q18-S18+T16</f>
        <v>0</v>
      </c>
      <c r="U18" s="32" t="s">
        <v>22</v>
      </c>
      <c r="V18" s="30">
        <f>IF(U18=$Z$1,$AA$1,IF(U18=$Z$2,$AA$2,IF(U18=$Z$3,$AA$3,IF(U18=$Z$4,$AA$4,IF(U18=$Z$5,$AA$5,IF(U18=$Z$6,$AA$6,IF(U18=$Z$7,$AA$7,IF(U18=$Z$8,$AA$8,IF(U18=$Z$9,$AA$9,"")))))))))</f>
        <v>26.8</v>
      </c>
      <c r="W18" s="27" t="str">
        <f t="shared" si="6"/>
        <v>ATENDE</v>
      </c>
      <c r="X18" s="1"/>
    </row>
    <row r="19" spans="1:24" x14ac:dyDescent="0.25">
      <c r="A19" s="28"/>
      <c r="B19" s="30"/>
      <c r="C19" s="30"/>
      <c r="D19" s="30"/>
      <c r="E19" s="30"/>
      <c r="F19" s="24">
        <f t="shared" si="1"/>
        <v>100</v>
      </c>
      <c r="G19" s="23"/>
      <c r="H19" s="24">
        <f t="shared" si="7"/>
        <v>0</v>
      </c>
      <c r="I19" s="23"/>
      <c r="J19" s="25">
        <f t="shared" si="0"/>
        <v>0</v>
      </c>
      <c r="K19" s="24">
        <f t="shared" si="2"/>
        <v>0</v>
      </c>
      <c r="L19" s="30"/>
      <c r="M19" s="30"/>
      <c r="N19" s="30"/>
      <c r="O19" s="30"/>
      <c r="P19" s="23">
        <f t="shared" si="3"/>
        <v>0</v>
      </c>
      <c r="Q19" s="29">
        <f>S18</f>
        <v>0</v>
      </c>
      <c r="R19" s="25">
        <f t="shared" si="4"/>
        <v>0</v>
      </c>
      <c r="S19" s="24">
        <f t="shared" si="5"/>
        <v>0</v>
      </c>
      <c r="T19" s="26">
        <f>Q19-S19+T18</f>
        <v>0</v>
      </c>
      <c r="U19" s="32" t="s">
        <v>22</v>
      </c>
      <c r="V19" s="30">
        <f>IF(U19=$Z$1,$AA$1,IF(U19=$Z$2,$AA$2,IF(U19=$Z$3,$AA$3,IF(U19=$Z$4,$AA$4,IF(U19=$Z$5,$AA$5,IF(U19=$Z$6,$AA$6,IF(U19=$Z$7,$AA$7,IF(U19=$Z$8,$AA$8,IF(U19=$Z$9,$AA$9,"")))))))))</f>
        <v>26.8</v>
      </c>
      <c r="W19" s="27" t="str">
        <f t="shared" si="6"/>
        <v>ATENDE</v>
      </c>
      <c r="X19" s="1"/>
    </row>
    <row r="20" spans="1:24" x14ac:dyDescent="0.25">
      <c r="A20" s="28"/>
      <c r="B20" s="30"/>
      <c r="C20" s="30"/>
      <c r="D20" s="30"/>
      <c r="E20" s="30"/>
      <c r="F20" s="24">
        <f t="shared" si="1"/>
        <v>100</v>
      </c>
      <c r="G20" s="23"/>
      <c r="H20" s="24">
        <f t="shared" si="7"/>
        <v>0</v>
      </c>
      <c r="I20" s="23"/>
      <c r="J20" s="25">
        <f t="shared" si="0"/>
        <v>0</v>
      </c>
      <c r="K20" s="24">
        <f t="shared" si="2"/>
        <v>0</v>
      </c>
      <c r="L20" s="30"/>
      <c r="M20" s="30"/>
      <c r="N20" s="30"/>
      <c r="O20" s="30"/>
      <c r="P20" s="23">
        <f t="shared" si="3"/>
        <v>0</v>
      </c>
      <c r="Q20" s="29">
        <f>S19</f>
        <v>0</v>
      </c>
      <c r="R20" s="25">
        <f t="shared" si="4"/>
        <v>0</v>
      </c>
      <c r="S20" s="24">
        <f t="shared" si="5"/>
        <v>0</v>
      </c>
      <c r="T20" s="26">
        <f>Q20-S20+T19</f>
        <v>0</v>
      </c>
      <c r="U20" s="32" t="s">
        <v>22</v>
      </c>
      <c r="V20" s="30">
        <f>IF(U20=$Z$1,$AA$1,IF(U20=$Z$2,$AA$2,IF(U20=$Z$3,$AA$3,IF(U20=$Z$4,$AA$4,IF(U20=$Z$5,$AA$5,IF(U20=$Z$6,$AA$6,IF(U20=$Z$7,$AA$7,IF(U20=$Z$8,$AA$8,IF(U20=$Z$9,$AA$9,"")))))))))</f>
        <v>26.8</v>
      </c>
      <c r="W20" s="27" t="str">
        <f t="shared" si="6"/>
        <v>ATENDE</v>
      </c>
      <c r="X20" s="1"/>
    </row>
    <row r="21" spans="1:24" x14ac:dyDescent="0.25">
      <c r="A21" s="28"/>
      <c r="B21" s="30"/>
      <c r="C21" s="30"/>
      <c r="D21" s="30"/>
      <c r="E21" s="30"/>
      <c r="F21" s="24">
        <f t="shared" ref="F21:F35" si="9">IF(D21&lt;24.43,100,IF(D21&lt;670.9,100/(1+0.01016*((D21-24.37)^0.8712)),IF(D21&lt;1396,100/(1+0.7997*((D21-73.67)^0.19931)),IF(D21&gt;1396,23))))</f>
        <v>100</v>
      </c>
      <c r="G21" s="23"/>
      <c r="H21" s="24">
        <f t="shared" ref="H21:H35" si="10">B21*F21/100</f>
        <v>0</v>
      </c>
      <c r="I21" s="23"/>
      <c r="J21" s="25">
        <f t="shared" ref="J21:J35" si="11">H21/$J$2</f>
        <v>0</v>
      </c>
      <c r="K21" s="24">
        <f t="shared" ref="K21:K35" si="12">354*J21*((S21/100)+1.033)^-0.1*(V21^-2)</f>
        <v>0</v>
      </c>
      <c r="L21" s="30"/>
      <c r="M21" s="30"/>
      <c r="N21" s="30"/>
      <c r="O21" s="30"/>
      <c r="P21" s="23">
        <f t="shared" ref="P21:P35" si="13">SUM(L21:O21)</f>
        <v>0</v>
      </c>
      <c r="Q21" s="29">
        <f t="shared" ref="Q21:Q35" si="14">S20</f>
        <v>0</v>
      </c>
      <c r="R21" s="25">
        <f t="shared" ref="R21:R35" si="15">SQRT((467000*$L$4*P21*J21^1.82/V21^4.82))-(0.01318*M21*($L$4-1))+(0.01318*N21*($L$4-1))</f>
        <v>0</v>
      </c>
      <c r="S21" s="24">
        <f t="shared" ref="S21:S35" si="16">SQRT(Q21^2-R21)</f>
        <v>0</v>
      </c>
      <c r="T21" s="26">
        <f t="shared" ref="T21:T35" si="17">Q21-S21+T20</f>
        <v>0</v>
      </c>
      <c r="U21" s="32" t="s">
        <v>22</v>
      </c>
      <c r="V21" s="30">
        <f t="shared" ref="V21:V35" si="18">IF(U21=$Z$1,$AA$1,IF(U21=$Z$2,$AA$2,IF(U21=$Z$3,$AA$3,IF(U21=$Z$4,$AA$4,IF(U21=$Z$5,$AA$5,IF(U21=$Z$6,$AA$6,IF(U21=$Z$7,$AA$7,IF(U21=$Z$8,$AA$8,IF(U21=$Z$9,$AA$9,"")))))))))</f>
        <v>26.8</v>
      </c>
      <c r="W21" s="27" t="str">
        <f t="shared" ref="W21:W35" si="19">IF(T21&gt;0.1*S21,"REDIMENSIONAR","ATENDE")</f>
        <v>ATENDE</v>
      </c>
      <c r="X21" s="1"/>
    </row>
    <row r="22" spans="1:24" ht="14.25" customHeight="1" x14ac:dyDescent="0.25">
      <c r="A22" s="28"/>
      <c r="B22" s="30"/>
      <c r="C22" s="30"/>
      <c r="D22" s="30"/>
      <c r="E22" s="30"/>
      <c r="F22" s="24">
        <f t="shared" si="9"/>
        <v>100</v>
      </c>
      <c r="G22" s="23"/>
      <c r="H22" s="24">
        <f t="shared" si="10"/>
        <v>0</v>
      </c>
      <c r="I22" s="23"/>
      <c r="J22" s="25">
        <f t="shared" si="11"/>
        <v>0</v>
      </c>
      <c r="K22" s="24">
        <f t="shared" si="12"/>
        <v>0</v>
      </c>
      <c r="L22" s="30"/>
      <c r="M22" s="30"/>
      <c r="N22" s="30"/>
      <c r="O22" s="30"/>
      <c r="P22" s="23">
        <f t="shared" si="13"/>
        <v>0</v>
      </c>
      <c r="Q22" s="29">
        <f t="shared" si="14"/>
        <v>0</v>
      </c>
      <c r="R22" s="25">
        <f t="shared" si="15"/>
        <v>0</v>
      </c>
      <c r="S22" s="24">
        <f t="shared" si="16"/>
        <v>0</v>
      </c>
      <c r="T22" s="26">
        <f t="shared" si="17"/>
        <v>0</v>
      </c>
      <c r="U22" s="32" t="s">
        <v>22</v>
      </c>
      <c r="V22" s="30">
        <f t="shared" si="18"/>
        <v>26.8</v>
      </c>
      <c r="W22" s="27" t="str">
        <f t="shared" si="19"/>
        <v>ATENDE</v>
      </c>
      <c r="X22" s="1"/>
    </row>
    <row r="23" spans="1:24" x14ac:dyDescent="0.25">
      <c r="A23" s="28"/>
      <c r="B23" s="30"/>
      <c r="C23" s="30"/>
      <c r="D23" s="30"/>
      <c r="E23" s="30"/>
      <c r="F23" s="24">
        <f t="shared" si="9"/>
        <v>100</v>
      </c>
      <c r="G23" s="23"/>
      <c r="H23" s="24">
        <f t="shared" si="10"/>
        <v>0</v>
      </c>
      <c r="I23" s="23"/>
      <c r="J23" s="25">
        <f t="shared" si="11"/>
        <v>0</v>
      </c>
      <c r="K23" s="24">
        <f t="shared" si="12"/>
        <v>0</v>
      </c>
      <c r="L23" s="30"/>
      <c r="M23" s="30"/>
      <c r="N23" s="30"/>
      <c r="O23" s="30"/>
      <c r="P23" s="23">
        <f t="shared" si="13"/>
        <v>0</v>
      </c>
      <c r="Q23" s="29">
        <f t="shared" si="14"/>
        <v>0</v>
      </c>
      <c r="R23" s="25">
        <f t="shared" si="15"/>
        <v>0</v>
      </c>
      <c r="S23" s="24">
        <f t="shared" si="16"/>
        <v>0</v>
      </c>
      <c r="T23" s="26">
        <f t="shared" si="17"/>
        <v>0</v>
      </c>
      <c r="U23" s="32" t="s">
        <v>22</v>
      </c>
      <c r="V23" s="30">
        <f t="shared" si="18"/>
        <v>26.8</v>
      </c>
      <c r="W23" s="27" t="str">
        <f t="shared" si="19"/>
        <v>ATENDE</v>
      </c>
      <c r="X23" s="1"/>
    </row>
    <row r="24" spans="1:24" x14ac:dyDescent="0.25">
      <c r="A24" s="28"/>
      <c r="B24" s="30"/>
      <c r="C24" s="30"/>
      <c r="D24" s="30"/>
      <c r="E24" s="30"/>
      <c r="F24" s="24">
        <f t="shared" si="9"/>
        <v>100</v>
      </c>
      <c r="G24" s="23"/>
      <c r="H24" s="24">
        <f t="shared" si="10"/>
        <v>0</v>
      </c>
      <c r="I24" s="23"/>
      <c r="J24" s="25">
        <f t="shared" si="11"/>
        <v>0</v>
      </c>
      <c r="K24" s="24">
        <f t="shared" si="12"/>
        <v>0</v>
      </c>
      <c r="L24" s="30"/>
      <c r="M24" s="30"/>
      <c r="N24" s="30"/>
      <c r="O24" s="30"/>
      <c r="P24" s="23">
        <f t="shared" si="13"/>
        <v>0</v>
      </c>
      <c r="Q24" s="29">
        <f t="shared" si="14"/>
        <v>0</v>
      </c>
      <c r="R24" s="25">
        <f t="shared" si="15"/>
        <v>0</v>
      </c>
      <c r="S24" s="24">
        <f t="shared" si="16"/>
        <v>0</v>
      </c>
      <c r="T24" s="26">
        <f t="shared" si="17"/>
        <v>0</v>
      </c>
      <c r="U24" s="32" t="s">
        <v>22</v>
      </c>
      <c r="V24" s="30">
        <f t="shared" si="18"/>
        <v>26.8</v>
      </c>
      <c r="W24" s="27" t="str">
        <f t="shared" si="19"/>
        <v>ATENDE</v>
      </c>
      <c r="X24" s="1"/>
    </row>
    <row r="25" spans="1:24" x14ac:dyDescent="0.25">
      <c r="A25" s="28"/>
      <c r="B25" s="30"/>
      <c r="C25" s="30"/>
      <c r="D25" s="30"/>
      <c r="E25" s="30"/>
      <c r="F25" s="24">
        <f t="shared" si="9"/>
        <v>100</v>
      </c>
      <c r="G25" s="23"/>
      <c r="H25" s="24">
        <f t="shared" si="10"/>
        <v>0</v>
      </c>
      <c r="I25" s="23"/>
      <c r="J25" s="25">
        <f t="shared" si="11"/>
        <v>0</v>
      </c>
      <c r="K25" s="24">
        <f t="shared" si="12"/>
        <v>0</v>
      </c>
      <c r="L25" s="30"/>
      <c r="M25" s="30"/>
      <c r="N25" s="30"/>
      <c r="O25" s="30"/>
      <c r="P25" s="23">
        <f t="shared" si="13"/>
        <v>0</v>
      </c>
      <c r="Q25" s="29">
        <f t="shared" si="14"/>
        <v>0</v>
      </c>
      <c r="R25" s="25">
        <f t="shared" si="15"/>
        <v>0</v>
      </c>
      <c r="S25" s="24">
        <f t="shared" si="16"/>
        <v>0</v>
      </c>
      <c r="T25" s="26">
        <f t="shared" si="17"/>
        <v>0</v>
      </c>
      <c r="U25" s="32" t="s">
        <v>22</v>
      </c>
      <c r="V25" s="30">
        <f t="shared" si="18"/>
        <v>26.8</v>
      </c>
      <c r="W25" s="27" t="str">
        <f t="shared" si="19"/>
        <v>ATENDE</v>
      </c>
      <c r="X25" s="1"/>
    </row>
    <row r="26" spans="1:24" x14ac:dyDescent="0.25">
      <c r="A26" s="28"/>
      <c r="B26" s="30"/>
      <c r="C26" s="30"/>
      <c r="D26" s="30"/>
      <c r="E26" s="30"/>
      <c r="F26" s="24">
        <f t="shared" si="9"/>
        <v>100</v>
      </c>
      <c r="G26" s="23"/>
      <c r="H26" s="24">
        <f t="shared" si="10"/>
        <v>0</v>
      </c>
      <c r="I26" s="23"/>
      <c r="J26" s="25">
        <f t="shared" si="11"/>
        <v>0</v>
      </c>
      <c r="K26" s="24">
        <f t="shared" si="12"/>
        <v>0</v>
      </c>
      <c r="L26" s="30"/>
      <c r="M26" s="30"/>
      <c r="N26" s="30"/>
      <c r="O26" s="30"/>
      <c r="P26" s="23">
        <f t="shared" si="13"/>
        <v>0</v>
      </c>
      <c r="Q26" s="29">
        <f t="shared" si="14"/>
        <v>0</v>
      </c>
      <c r="R26" s="25">
        <f t="shared" si="15"/>
        <v>0</v>
      </c>
      <c r="S26" s="24">
        <f t="shared" si="16"/>
        <v>0</v>
      </c>
      <c r="T26" s="26">
        <f t="shared" si="17"/>
        <v>0</v>
      </c>
      <c r="U26" s="32" t="s">
        <v>22</v>
      </c>
      <c r="V26" s="30">
        <f t="shared" si="18"/>
        <v>26.8</v>
      </c>
      <c r="W26" s="27" t="str">
        <f t="shared" si="19"/>
        <v>ATENDE</v>
      </c>
      <c r="X26" s="1"/>
    </row>
    <row r="27" spans="1:24" x14ac:dyDescent="0.25">
      <c r="A27" s="28"/>
      <c r="B27" s="30"/>
      <c r="C27" s="30"/>
      <c r="D27" s="30"/>
      <c r="E27" s="30"/>
      <c r="F27" s="24">
        <f t="shared" si="9"/>
        <v>100</v>
      </c>
      <c r="G27" s="23"/>
      <c r="H27" s="24">
        <f t="shared" si="10"/>
        <v>0</v>
      </c>
      <c r="I27" s="23"/>
      <c r="J27" s="25">
        <f t="shared" si="11"/>
        <v>0</v>
      </c>
      <c r="K27" s="24">
        <f t="shared" si="12"/>
        <v>0</v>
      </c>
      <c r="L27" s="30"/>
      <c r="M27" s="30"/>
      <c r="N27" s="30"/>
      <c r="O27" s="30"/>
      <c r="P27" s="23">
        <f t="shared" si="13"/>
        <v>0</v>
      </c>
      <c r="Q27" s="29">
        <f t="shared" si="14"/>
        <v>0</v>
      </c>
      <c r="R27" s="25">
        <f t="shared" si="15"/>
        <v>0</v>
      </c>
      <c r="S27" s="24">
        <f t="shared" si="16"/>
        <v>0</v>
      </c>
      <c r="T27" s="26">
        <f t="shared" si="17"/>
        <v>0</v>
      </c>
      <c r="U27" s="32" t="s">
        <v>22</v>
      </c>
      <c r="V27" s="30">
        <f t="shared" si="18"/>
        <v>26.8</v>
      </c>
      <c r="W27" s="27" t="str">
        <f t="shared" si="19"/>
        <v>ATENDE</v>
      </c>
      <c r="X27" s="1"/>
    </row>
    <row r="28" spans="1:24" x14ac:dyDescent="0.25">
      <c r="A28" s="28"/>
      <c r="B28" s="30"/>
      <c r="C28" s="30"/>
      <c r="D28" s="30"/>
      <c r="E28" s="30"/>
      <c r="F28" s="24">
        <f t="shared" si="9"/>
        <v>100</v>
      </c>
      <c r="G28" s="23"/>
      <c r="H28" s="24">
        <f t="shared" si="10"/>
        <v>0</v>
      </c>
      <c r="I28" s="23"/>
      <c r="J28" s="25">
        <f t="shared" si="11"/>
        <v>0</v>
      </c>
      <c r="K28" s="24">
        <f t="shared" si="12"/>
        <v>0</v>
      </c>
      <c r="L28" s="30"/>
      <c r="M28" s="30"/>
      <c r="N28" s="30"/>
      <c r="O28" s="30"/>
      <c r="P28" s="23">
        <f t="shared" si="13"/>
        <v>0</v>
      </c>
      <c r="Q28" s="29">
        <f t="shared" si="14"/>
        <v>0</v>
      </c>
      <c r="R28" s="25">
        <f t="shared" si="15"/>
        <v>0</v>
      </c>
      <c r="S28" s="24">
        <f t="shared" si="16"/>
        <v>0</v>
      </c>
      <c r="T28" s="26">
        <f t="shared" si="17"/>
        <v>0</v>
      </c>
      <c r="U28" s="32" t="s">
        <v>22</v>
      </c>
      <c r="V28" s="30">
        <f t="shared" si="18"/>
        <v>26.8</v>
      </c>
      <c r="W28" s="27" t="str">
        <f t="shared" si="19"/>
        <v>ATENDE</v>
      </c>
      <c r="X28" s="1"/>
    </row>
    <row r="29" spans="1:24" x14ac:dyDescent="0.25">
      <c r="A29" s="28"/>
      <c r="B29" s="30"/>
      <c r="C29" s="30"/>
      <c r="D29" s="30"/>
      <c r="E29" s="30"/>
      <c r="F29" s="24">
        <f t="shared" si="9"/>
        <v>100</v>
      </c>
      <c r="G29" s="23"/>
      <c r="H29" s="24">
        <f t="shared" si="10"/>
        <v>0</v>
      </c>
      <c r="I29" s="23"/>
      <c r="J29" s="25">
        <f t="shared" si="11"/>
        <v>0</v>
      </c>
      <c r="K29" s="24">
        <f t="shared" si="12"/>
        <v>0</v>
      </c>
      <c r="L29" s="30"/>
      <c r="M29" s="30"/>
      <c r="N29" s="30"/>
      <c r="O29" s="30"/>
      <c r="P29" s="23">
        <f t="shared" si="13"/>
        <v>0</v>
      </c>
      <c r="Q29" s="29">
        <f t="shared" si="14"/>
        <v>0</v>
      </c>
      <c r="R29" s="25">
        <f t="shared" si="15"/>
        <v>0</v>
      </c>
      <c r="S29" s="24">
        <f t="shared" si="16"/>
        <v>0</v>
      </c>
      <c r="T29" s="26">
        <f t="shared" si="17"/>
        <v>0</v>
      </c>
      <c r="U29" s="32" t="s">
        <v>22</v>
      </c>
      <c r="V29" s="30">
        <f t="shared" si="18"/>
        <v>26.8</v>
      </c>
      <c r="W29" s="27" t="str">
        <f t="shared" si="19"/>
        <v>ATENDE</v>
      </c>
      <c r="X29" s="1"/>
    </row>
    <row r="30" spans="1:24" x14ac:dyDescent="0.25">
      <c r="A30" s="28"/>
      <c r="B30" s="30"/>
      <c r="C30" s="30"/>
      <c r="D30" s="30"/>
      <c r="E30" s="30"/>
      <c r="F30" s="24">
        <f t="shared" si="9"/>
        <v>100</v>
      </c>
      <c r="G30" s="23"/>
      <c r="H30" s="24">
        <f t="shared" si="10"/>
        <v>0</v>
      </c>
      <c r="I30" s="23"/>
      <c r="J30" s="25">
        <f t="shared" si="11"/>
        <v>0</v>
      </c>
      <c r="K30" s="24">
        <f t="shared" si="12"/>
        <v>0</v>
      </c>
      <c r="L30" s="30"/>
      <c r="M30" s="30"/>
      <c r="N30" s="30"/>
      <c r="O30" s="30"/>
      <c r="P30" s="23">
        <f t="shared" si="13"/>
        <v>0</v>
      </c>
      <c r="Q30" s="29">
        <f t="shared" si="14"/>
        <v>0</v>
      </c>
      <c r="R30" s="25">
        <f t="shared" si="15"/>
        <v>0</v>
      </c>
      <c r="S30" s="24">
        <f t="shared" si="16"/>
        <v>0</v>
      </c>
      <c r="T30" s="26">
        <f t="shared" si="17"/>
        <v>0</v>
      </c>
      <c r="U30" s="32" t="s">
        <v>22</v>
      </c>
      <c r="V30" s="30">
        <f t="shared" si="18"/>
        <v>26.8</v>
      </c>
      <c r="W30" s="27" t="str">
        <f t="shared" si="19"/>
        <v>ATENDE</v>
      </c>
      <c r="X30" s="1"/>
    </row>
    <row r="31" spans="1:24" x14ac:dyDescent="0.25">
      <c r="A31" s="28"/>
      <c r="B31" s="30"/>
      <c r="C31" s="30"/>
      <c r="D31" s="30"/>
      <c r="E31" s="30"/>
      <c r="F31" s="24">
        <f t="shared" si="9"/>
        <v>100</v>
      </c>
      <c r="G31" s="23"/>
      <c r="H31" s="24">
        <f t="shared" si="10"/>
        <v>0</v>
      </c>
      <c r="I31" s="23"/>
      <c r="J31" s="25">
        <f t="shared" si="11"/>
        <v>0</v>
      </c>
      <c r="K31" s="24">
        <f t="shared" si="12"/>
        <v>0</v>
      </c>
      <c r="L31" s="30"/>
      <c r="M31" s="30"/>
      <c r="N31" s="30"/>
      <c r="O31" s="30"/>
      <c r="P31" s="23">
        <f t="shared" si="13"/>
        <v>0</v>
      </c>
      <c r="Q31" s="29">
        <f t="shared" si="14"/>
        <v>0</v>
      </c>
      <c r="R31" s="25">
        <f t="shared" si="15"/>
        <v>0</v>
      </c>
      <c r="S31" s="24">
        <f t="shared" si="16"/>
        <v>0</v>
      </c>
      <c r="T31" s="26">
        <f t="shared" si="17"/>
        <v>0</v>
      </c>
      <c r="U31" s="32" t="s">
        <v>22</v>
      </c>
      <c r="V31" s="30">
        <f t="shared" si="18"/>
        <v>26.8</v>
      </c>
      <c r="W31" s="27" t="str">
        <f t="shared" si="19"/>
        <v>ATENDE</v>
      </c>
      <c r="X31" s="1"/>
    </row>
    <row r="32" spans="1:24" x14ac:dyDescent="0.25">
      <c r="A32" s="28"/>
      <c r="B32" s="30"/>
      <c r="C32" s="30"/>
      <c r="D32" s="30"/>
      <c r="E32" s="30"/>
      <c r="F32" s="24">
        <f t="shared" si="9"/>
        <v>100</v>
      </c>
      <c r="G32" s="23"/>
      <c r="H32" s="24">
        <f t="shared" si="10"/>
        <v>0</v>
      </c>
      <c r="I32" s="23"/>
      <c r="J32" s="25">
        <f t="shared" si="11"/>
        <v>0</v>
      </c>
      <c r="K32" s="24">
        <f t="shared" si="12"/>
        <v>0</v>
      </c>
      <c r="L32" s="30"/>
      <c r="M32" s="30"/>
      <c r="N32" s="30"/>
      <c r="O32" s="30"/>
      <c r="P32" s="23">
        <f t="shared" si="13"/>
        <v>0</v>
      </c>
      <c r="Q32" s="29">
        <f t="shared" si="14"/>
        <v>0</v>
      </c>
      <c r="R32" s="25">
        <f t="shared" si="15"/>
        <v>0</v>
      </c>
      <c r="S32" s="24">
        <f t="shared" si="16"/>
        <v>0</v>
      </c>
      <c r="T32" s="26">
        <f t="shared" si="17"/>
        <v>0</v>
      </c>
      <c r="U32" s="32" t="s">
        <v>22</v>
      </c>
      <c r="V32" s="30">
        <f t="shared" si="18"/>
        <v>26.8</v>
      </c>
      <c r="W32" s="27" t="str">
        <f t="shared" si="19"/>
        <v>ATENDE</v>
      </c>
    </row>
    <row r="33" spans="1:23" x14ac:dyDescent="0.25">
      <c r="A33" s="28"/>
      <c r="B33" s="30"/>
      <c r="C33" s="30"/>
      <c r="D33" s="30"/>
      <c r="E33" s="30"/>
      <c r="F33" s="24">
        <f t="shared" si="9"/>
        <v>100</v>
      </c>
      <c r="G33" s="23"/>
      <c r="H33" s="24">
        <f t="shared" si="10"/>
        <v>0</v>
      </c>
      <c r="I33" s="23"/>
      <c r="J33" s="25">
        <f t="shared" si="11"/>
        <v>0</v>
      </c>
      <c r="K33" s="24">
        <f t="shared" si="12"/>
        <v>0</v>
      </c>
      <c r="L33" s="30"/>
      <c r="M33" s="30"/>
      <c r="N33" s="30"/>
      <c r="O33" s="30"/>
      <c r="P33" s="23">
        <f t="shared" si="13"/>
        <v>0</v>
      </c>
      <c r="Q33" s="29">
        <f t="shared" si="14"/>
        <v>0</v>
      </c>
      <c r="R33" s="25">
        <f t="shared" si="15"/>
        <v>0</v>
      </c>
      <c r="S33" s="24">
        <f t="shared" si="16"/>
        <v>0</v>
      </c>
      <c r="T33" s="26">
        <f t="shared" si="17"/>
        <v>0</v>
      </c>
      <c r="U33" s="32" t="s">
        <v>22</v>
      </c>
      <c r="V33" s="30">
        <f t="shared" si="18"/>
        <v>26.8</v>
      </c>
      <c r="W33" s="27" t="str">
        <f t="shared" si="19"/>
        <v>ATENDE</v>
      </c>
    </row>
    <row r="34" spans="1:23" x14ac:dyDescent="0.25">
      <c r="A34" s="28"/>
      <c r="B34" s="30"/>
      <c r="C34" s="30"/>
      <c r="D34" s="30"/>
      <c r="E34" s="30"/>
      <c r="F34" s="24">
        <f t="shared" si="9"/>
        <v>100</v>
      </c>
      <c r="G34" s="23"/>
      <c r="H34" s="24">
        <f t="shared" si="10"/>
        <v>0</v>
      </c>
      <c r="I34" s="23"/>
      <c r="J34" s="25">
        <f t="shared" si="11"/>
        <v>0</v>
      </c>
      <c r="K34" s="24">
        <f t="shared" si="12"/>
        <v>0</v>
      </c>
      <c r="L34" s="30"/>
      <c r="M34" s="30"/>
      <c r="N34" s="30"/>
      <c r="O34" s="30"/>
      <c r="P34" s="23">
        <f t="shared" si="13"/>
        <v>0</v>
      </c>
      <c r="Q34" s="29">
        <f t="shared" si="14"/>
        <v>0</v>
      </c>
      <c r="R34" s="25">
        <f t="shared" si="15"/>
        <v>0</v>
      </c>
      <c r="S34" s="24">
        <f t="shared" si="16"/>
        <v>0</v>
      </c>
      <c r="T34" s="26">
        <f t="shared" si="17"/>
        <v>0</v>
      </c>
      <c r="U34" s="32" t="s">
        <v>22</v>
      </c>
      <c r="V34" s="30">
        <f t="shared" si="18"/>
        <v>26.8</v>
      </c>
      <c r="W34" s="27" t="str">
        <f t="shared" si="19"/>
        <v>ATENDE</v>
      </c>
    </row>
    <row r="35" spans="1:23" x14ac:dyDescent="0.25">
      <c r="A35" s="28"/>
      <c r="B35" s="30"/>
      <c r="C35" s="30"/>
      <c r="D35" s="30"/>
      <c r="E35" s="30"/>
      <c r="F35" s="24">
        <f t="shared" si="9"/>
        <v>100</v>
      </c>
      <c r="G35" s="23"/>
      <c r="H35" s="24">
        <f t="shared" si="10"/>
        <v>0</v>
      </c>
      <c r="I35" s="23"/>
      <c r="J35" s="25">
        <f t="shared" si="11"/>
        <v>0</v>
      </c>
      <c r="K35" s="24">
        <f t="shared" si="12"/>
        <v>0</v>
      </c>
      <c r="L35" s="30"/>
      <c r="M35" s="30"/>
      <c r="N35" s="30"/>
      <c r="O35" s="30"/>
      <c r="P35" s="23">
        <f t="shared" si="13"/>
        <v>0</v>
      </c>
      <c r="Q35" s="29">
        <f t="shared" si="14"/>
        <v>0</v>
      </c>
      <c r="R35" s="25">
        <f t="shared" si="15"/>
        <v>0</v>
      </c>
      <c r="S35" s="24">
        <f t="shared" si="16"/>
        <v>0</v>
      </c>
      <c r="T35" s="26">
        <f t="shared" si="17"/>
        <v>0</v>
      </c>
      <c r="U35" s="32" t="s">
        <v>22</v>
      </c>
      <c r="V35" s="30">
        <f t="shared" si="18"/>
        <v>26.8</v>
      </c>
      <c r="W35" s="27" t="str">
        <f t="shared" si="19"/>
        <v>ATENDE</v>
      </c>
    </row>
  </sheetData>
  <mergeCells count="8">
    <mergeCell ref="C1:W1"/>
    <mergeCell ref="G8:H8"/>
    <mergeCell ref="D8:E8"/>
    <mergeCell ref="I8:J8"/>
    <mergeCell ref="I4:K4"/>
    <mergeCell ref="B8:C8"/>
    <mergeCell ref="C2:F2"/>
    <mergeCell ref="C4:D4"/>
  </mergeCells>
  <conditionalFormatting sqref="K9:K20">
    <cfRule type="cellIs" dxfId="8" priority="8" operator="greaterThan">
      <formula>20</formula>
    </cfRule>
  </conditionalFormatting>
  <conditionalFormatting sqref="W9:W20">
    <cfRule type="cellIs" dxfId="7" priority="4" operator="equal">
      <formula>"""REDIMENSIONAR"""</formula>
    </cfRule>
    <cfRule type="cellIs" dxfId="6" priority="5" operator="equal">
      <formula>"""REDIMENSIONAR"""</formula>
    </cfRule>
  </conditionalFormatting>
  <conditionalFormatting sqref="K21:K35">
    <cfRule type="cellIs" dxfId="5" priority="3" operator="greaterThan">
      <formula>20</formula>
    </cfRule>
  </conditionalFormatting>
  <conditionalFormatting sqref="W21:W35">
    <cfRule type="cellIs" dxfId="3" priority="1" operator="equal">
      <formula>"""REDIMENSIONAR"""</formula>
    </cfRule>
    <cfRule type="cellIs" dxfId="2" priority="2" operator="equal">
      <formula>"""REDIMENSIONAR"""</formula>
    </cfRule>
  </conditionalFormatting>
  <dataValidations count="1">
    <dataValidation type="list" allowBlank="1" showInputMessage="1" showErrorMessage="1" sqref="U9:U35">
      <formula1>D_NOMINAL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D_INTERNO</vt:lpstr>
      <vt:lpstr>D_NOMINAL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EFPROENG0012</dc:creator>
  <cp:lastModifiedBy>EDERSON FANTI</cp:lastModifiedBy>
  <cp:lastPrinted>2014-11-05T16:27:41Z</cp:lastPrinted>
  <dcterms:created xsi:type="dcterms:W3CDTF">2014-10-15T16:42:33Z</dcterms:created>
  <dcterms:modified xsi:type="dcterms:W3CDTF">2016-03-09T20:40:58Z</dcterms:modified>
</cp:coreProperties>
</file>