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35" windowWidth="20055" windowHeight="6570"/>
  </bookViews>
  <sheets>
    <sheet name="Planilha Orçamentária" sheetId="1" r:id="rId1"/>
    <sheet name="Rel. de Preços" sheetId="3" r:id="rId2"/>
    <sheet name="Plan1" sheetId="4" r:id="rId3"/>
  </sheets>
  <definedNames>
    <definedName name="_xlnm.Print_Area" localSheetId="0">'Planilha Orçamentária'!$A$1:$I$283</definedName>
  </definedNames>
  <calcPr calcId="144525"/>
</workbook>
</file>

<file path=xl/calcChain.xml><?xml version="1.0" encoding="utf-8"?>
<calcChain xmlns="http://schemas.openxmlformats.org/spreadsheetml/2006/main">
  <c r="F3" i="3" l="1"/>
  <c r="D3" i="3"/>
  <c r="K300" i="1" l="1"/>
  <c r="K289" i="1"/>
  <c r="K290" i="1"/>
  <c r="K291" i="1"/>
  <c r="K292" i="1"/>
  <c r="K293" i="1"/>
  <c r="K294" i="1"/>
  <c r="K295" i="1"/>
  <c r="K296" i="1"/>
  <c r="K297" i="1"/>
  <c r="K299" i="1"/>
  <c r="K288" i="1"/>
  <c r="H191" i="1" l="1"/>
  <c r="H192" i="1"/>
  <c r="H190" i="1"/>
  <c r="G151" i="1" l="1"/>
  <c r="H151" i="1" s="1"/>
  <c r="G153" i="1"/>
  <c r="G152" i="1"/>
  <c r="F281" i="1" l="1"/>
  <c r="H137" i="1"/>
  <c r="H128" i="1" l="1"/>
  <c r="H70" i="1"/>
  <c r="H71" i="1"/>
  <c r="H72" i="1"/>
  <c r="H73" i="1"/>
  <c r="H74" i="1"/>
  <c r="H75" i="1"/>
  <c r="H76" i="1"/>
  <c r="H69" i="1"/>
  <c r="J64" i="1" l="1"/>
  <c r="G144" i="1" l="1"/>
  <c r="G143" i="1"/>
  <c r="G147" i="1"/>
  <c r="G146" i="1"/>
  <c r="G145" i="1"/>
  <c r="F53" i="1" l="1"/>
  <c r="F52" i="1"/>
  <c r="F51" i="1"/>
  <c r="F50" i="1"/>
  <c r="F280" i="1" l="1"/>
  <c r="F279" i="1"/>
  <c r="H135" i="1"/>
  <c r="G26" i="1"/>
  <c r="H132" i="1"/>
  <c r="H125" i="1"/>
  <c r="F282" i="1" l="1"/>
  <c r="B5" i="4"/>
  <c r="B3" i="4"/>
  <c r="F283" i="1" l="1"/>
  <c r="H283" i="1" s="1"/>
  <c r="G113" i="1"/>
  <c r="G138" i="1"/>
  <c r="H187" i="1" l="1"/>
  <c r="H188" i="1"/>
  <c r="H186" i="1"/>
  <c r="H17" i="1" l="1"/>
  <c r="H22" i="1"/>
  <c r="H23" i="1"/>
  <c r="H24" i="1"/>
  <c r="H25" i="1"/>
  <c r="H26" i="1"/>
  <c r="H27" i="1"/>
  <c r="H29" i="1"/>
  <c r="H30" i="1"/>
  <c r="H31" i="1"/>
  <c r="H16" i="1"/>
  <c r="H126" i="1"/>
  <c r="H127" i="1"/>
  <c r="H129" i="1"/>
  <c r="H133" i="1"/>
  <c r="H134" i="1"/>
  <c r="H136" i="1"/>
  <c r="H138" i="1"/>
  <c r="H261" i="1"/>
  <c r="H262" i="1"/>
  <c r="H264" i="1"/>
  <c r="H268" i="1"/>
  <c r="H269" i="1"/>
  <c r="H270" i="1"/>
  <c r="H257" i="1"/>
  <c r="H139" i="1" l="1"/>
  <c r="H34" i="1"/>
  <c r="H265" i="1"/>
  <c r="H259" i="1"/>
  <c r="H258" i="1"/>
  <c r="H250" i="1"/>
  <c r="H253" i="1" s="1"/>
  <c r="I253" i="1" l="1"/>
  <c r="H237" i="1"/>
  <c r="H238" i="1"/>
  <c r="H239" i="1"/>
  <c r="H240" i="1"/>
  <c r="H241" i="1"/>
  <c r="H242" i="1"/>
  <c r="H243" i="1"/>
  <c r="H244" i="1"/>
  <c r="H245" i="1"/>
  <c r="H246" i="1"/>
  <c r="H236" i="1"/>
  <c r="H228" i="1"/>
  <c r="H229" i="1"/>
  <c r="H230" i="1"/>
  <c r="H231" i="1"/>
  <c r="H232" i="1"/>
  <c r="H227" i="1"/>
  <c r="H218" i="1"/>
  <c r="H219" i="1"/>
  <c r="H220" i="1"/>
  <c r="H221" i="1"/>
  <c r="H222" i="1"/>
  <c r="H223" i="1"/>
  <c r="H224" i="1"/>
  <c r="H217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198" i="1"/>
  <c r="H178" i="1"/>
  <c r="H179" i="1"/>
  <c r="H180" i="1"/>
  <c r="H182" i="1"/>
  <c r="H183" i="1"/>
  <c r="H184" i="1"/>
  <c r="H193" i="1"/>
  <c r="H177" i="1"/>
  <c r="H159" i="1"/>
  <c r="H162" i="1"/>
  <c r="H163" i="1"/>
  <c r="H166" i="1"/>
  <c r="H167" i="1"/>
  <c r="H170" i="1"/>
  <c r="H171" i="1"/>
  <c r="H172" i="1"/>
  <c r="H173" i="1"/>
  <c r="H158" i="1"/>
  <c r="H144" i="1"/>
  <c r="H145" i="1"/>
  <c r="H146" i="1"/>
  <c r="H147" i="1"/>
  <c r="H148" i="1"/>
  <c r="H150" i="1"/>
  <c r="H152" i="1"/>
  <c r="H153" i="1"/>
  <c r="H143" i="1"/>
  <c r="H43" i="1"/>
  <c r="H44" i="1"/>
  <c r="H45" i="1"/>
  <c r="H46" i="1"/>
  <c r="H47" i="1"/>
  <c r="H50" i="1"/>
  <c r="H51" i="1"/>
  <c r="H52" i="1"/>
  <c r="H53" i="1"/>
  <c r="H56" i="1"/>
  <c r="H57" i="1"/>
  <c r="H58" i="1"/>
  <c r="H59" i="1"/>
  <c r="H60" i="1"/>
  <c r="H61" i="1"/>
  <c r="H62" i="1"/>
  <c r="H63" i="1"/>
  <c r="H64" i="1"/>
  <c r="H65" i="1"/>
  <c r="H66" i="1"/>
  <c r="H79" i="1"/>
  <c r="H80" i="1"/>
  <c r="H81" i="1"/>
  <c r="H82" i="1"/>
  <c r="H42" i="1"/>
  <c r="H107" i="1"/>
  <c r="H104" i="1"/>
  <c r="F267" i="1"/>
  <c r="H267" i="1" s="1"/>
  <c r="H271" i="1" s="1"/>
  <c r="H83" i="1" l="1"/>
  <c r="I83" i="1" s="1"/>
  <c r="H154" i="1"/>
  <c r="I154" i="1" s="1"/>
  <c r="H174" i="1"/>
  <c r="H194" i="1"/>
  <c r="I194" i="1" s="1"/>
  <c r="H247" i="1"/>
  <c r="I247" i="1" s="1"/>
  <c r="I271" i="1"/>
  <c r="I139" i="1"/>
  <c r="J45" i="1"/>
  <c r="J271" i="1" l="1"/>
  <c r="I174" i="1"/>
  <c r="J164" i="1"/>
  <c r="H88" i="1"/>
  <c r="H89" i="1"/>
  <c r="H90" i="1"/>
  <c r="H91" i="1"/>
  <c r="H92" i="1"/>
  <c r="H93" i="1"/>
  <c r="H94" i="1"/>
  <c r="H97" i="1"/>
  <c r="H98" i="1"/>
  <c r="H99" i="1"/>
  <c r="H100" i="1"/>
  <c r="H101" i="1"/>
  <c r="H103" i="1"/>
  <c r="H106" i="1"/>
  <c r="H110" i="1"/>
  <c r="H111" i="1"/>
  <c r="H112" i="1"/>
  <c r="H113" i="1"/>
  <c r="H116" i="1"/>
  <c r="H117" i="1"/>
  <c r="H119" i="1"/>
  <c r="H87" i="1"/>
  <c r="J266" i="1"/>
  <c r="H121" i="1" l="1"/>
  <c r="J117" i="1"/>
  <c r="H272" i="1" l="1"/>
  <c r="I121" i="1"/>
  <c r="J162" i="1"/>
  <c r="J96" i="1"/>
  <c r="J97" i="1" s="1"/>
  <c r="J87" i="1"/>
  <c r="J88" i="1" s="1"/>
  <c r="J89" i="1" s="1"/>
  <c r="K79" i="1"/>
  <c r="K80" i="1" s="1"/>
  <c r="K81" i="1" s="1"/>
  <c r="K277" i="1" l="1"/>
  <c r="K278" i="1" s="1"/>
  <c r="H273" i="1"/>
  <c r="H275" i="1" s="1"/>
  <c r="I275" i="1" s="1"/>
  <c r="K64" i="1"/>
  <c r="K65" i="1" s="1"/>
  <c r="K60" i="1"/>
  <c r="K57" i="1"/>
  <c r="K58" i="1" s="1"/>
  <c r="K56" i="1"/>
  <c r="K66" i="1" l="1"/>
  <c r="K47" i="1" l="1"/>
  <c r="K49" i="1" s="1"/>
  <c r="K50" i="1" s="1"/>
  <c r="K52" i="1" s="1"/>
  <c r="K46" i="1"/>
  <c r="K44" i="1"/>
  <c r="K45" i="1" s="1"/>
  <c r="I38" i="1" l="1"/>
  <c r="I34" i="1" l="1"/>
  <c r="I272" i="1" s="1"/>
  <c r="J269" i="1" l="1"/>
</calcChain>
</file>

<file path=xl/sharedStrings.xml><?xml version="1.0" encoding="utf-8"?>
<sst xmlns="http://schemas.openxmlformats.org/spreadsheetml/2006/main" count="748" uniqueCount="464">
  <si>
    <t>ORÇAMENTO DE MATERIAIS E MÃO DE OBRA</t>
  </si>
  <si>
    <t>Código</t>
  </si>
  <si>
    <t>Plotagem</t>
  </si>
  <si>
    <t>ART Execução</t>
  </si>
  <si>
    <t>Placa da obra</t>
  </si>
  <si>
    <t>Construção do Tapume</t>
  </si>
  <si>
    <t xml:space="preserve"> </t>
  </si>
  <si>
    <t>m³</t>
  </si>
  <si>
    <t>pc</t>
  </si>
  <si>
    <t>kg</t>
  </si>
  <si>
    <t>Caixa dágua 250 lt</t>
  </si>
  <si>
    <t>Lâmpada</t>
  </si>
  <si>
    <t>Chuveiro</t>
  </si>
  <si>
    <t>Instalação Provisória água</t>
  </si>
  <si>
    <t>Instalação Provisória energia</t>
  </si>
  <si>
    <t>Engenheiro ou Técnico em Edificações</t>
  </si>
  <si>
    <t>Infra-Estrutura (Fundação e laje)</t>
  </si>
  <si>
    <t>sc</t>
  </si>
  <si>
    <t>Brita 3/4</t>
  </si>
  <si>
    <t>Areia lavada</t>
  </si>
  <si>
    <t>br</t>
  </si>
  <si>
    <t>Arame recozido</t>
  </si>
  <si>
    <t>Tábua de caixaria</t>
  </si>
  <si>
    <t>mt</t>
  </si>
  <si>
    <t xml:space="preserve">Prego </t>
  </si>
  <si>
    <t>Ferro 4,2</t>
  </si>
  <si>
    <t>m²</t>
  </si>
  <si>
    <t>Escadas</t>
  </si>
  <si>
    <t>Custo do Material</t>
  </si>
  <si>
    <t>Descrição dos Materiais</t>
  </si>
  <si>
    <t>Areia</t>
  </si>
  <si>
    <t>Pregos</t>
  </si>
  <si>
    <t xml:space="preserve">Tábua p/ Caixaria </t>
  </si>
  <si>
    <t>unid.</t>
  </si>
  <si>
    <t>ETAPAS DA OBRA : Materiais Utilizados</t>
  </si>
  <si>
    <t>DADOS DA OBRA</t>
  </si>
  <si>
    <t>Tijolos - 6furos (09x14x19)</t>
  </si>
  <si>
    <t>5.0</t>
  </si>
  <si>
    <t>1.0</t>
  </si>
  <si>
    <t>1.1</t>
  </si>
  <si>
    <t>1.2</t>
  </si>
  <si>
    <t>1.3</t>
  </si>
  <si>
    <t>1.4</t>
  </si>
  <si>
    <t>1.5</t>
  </si>
  <si>
    <t>1.6</t>
  </si>
  <si>
    <t>1.6.1</t>
  </si>
  <si>
    <t>1.6.2</t>
  </si>
  <si>
    <t>1.6.3</t>
  </si>
  <si>
    <t>1.6.4</t>
  </si>
  <si>
    <t>1.6.5</t>
  </si>
  <si>
    <t>1.7</t>
  </si>
  <si>
    <t>1.8</t>
  </si>
  <si>
    <t>2.0</t>
  </si>
  <si>
    <t>2.1</t>
  </si>
  <si>
    <t>3.0</t>
  </si>
  <si>
    <t>3.1</t>
  </si>
  <si>
    <t>3.2</t>
  </si>
  <si>
    <t>3.1.1</t>
  </si>
  <si>
    <t>3.1.2</t>
  </si>
  <si>
    <t>3.1.3</t>
  </si>
  <si>
    <t>3.1.4</t>
  </si>
  <si>
    <t>3.1.5</t>
  </si>
  <si>
    <t>3.1.6</t>
  </si>
  <si>
    <t>3.2.1</t>
  </si>
  <si>
    <t>3.2.2</t>
  </si>
  <si>
    <t>3.2.3</t>
  </si>
  <si>
    <t>3.2.4</t>
  </si>
  <si>
    <t>3.3</t>
  </si>
  <si>
    <t>4.0</t>
  </si>
  <si>
    <t>SERVIÇOS PRELIMINARES</t>
  </si>
  <si>
    <t>ADMINISTRAÇÃO DA OBRA</t>
  </si>
  <si>
    <t>COBERTURA</t>
  </si>
  <si>
    <t>6.0</t>
  </si>
  <si>
    <t>5.1</t>
  </si>
  <si>
    <t>5.2</t>
  </si>
  <si>
    <t>6.1</t>
  </si>
  <si>
    <t>6.2</t>
  </si>
  <si>
    <t>7.0</t>
  </si>
  <si>
    <t>7.1</t>
  </si>
  <si>
    <t>Chapisco</t>
  </si>
  <si>
    <t>7.2</t>
  </si>
  <si>
    <t>7.3</t>
  </si>
  <si>
    <t>Areia Lavada</t>
  </si>
  <si>
    <t>7.1.1</t>
  </si>
  <si>
    <t>7.1.2</t>
  </si>
  <si>
    <t>7.2.1</t>
  </si>
  <si>
    <t>7.2.2</t>
  </si>
  <si>
    <t>7.3.1</t>
  </si>
  <si>
    <t>7.3.2</t>
  </si>
  <si>
    <t>Recoco</t>
  </si>
  <si>
    <t>REVESTIMENTO</t>
  </si>
  <si>
    <t>7.4</t>
  </si>
  <si>
    <t>7.4.1</t>
  </si>
  <si>
    <t>Argamassa</t>
  </si>
  <si>
    <t>7.4.2</t>
  </si>
  <si>
    <t>7.4.3</t>
  </si>
  <si>
    <t>7.4.4</t>
  </si>
  <si>
    <t>Azulejo</t>
  </si>
  <si>
    <t>Cerâmica (Azulejo)</t>
  </si>
  <si>
    <t>Laje</t>
  </si>
  <si>
    <t>8.1</t>
  </si>
  <si>
    <t>8.1.2</t>
  </si>
  <si>
    <t>8.1.3</t>
  </si>
  <si>
    <t>8.1.4</t>
  </si>
  <si>
    <t>INSTALAÇÕES HIDROSSANITÁRIA</t>
  </si>
  <si>
    <t>Hidráulica</t>
  </si>
  <si>
    <t>Esgoto Sanitário</t>
  </si>
  <si>
    <t>9.1</t>
  </si>
  <si>
    <t>9.2</t>
  </si>
  <si>
    <t>9.3</t>
  </si>
  <si>
    <t>INTALAÇÕES ELÉTRICAS</t>
  </si>
  <si>
    <t>Tulações e Caixas</t>
  </si>
  <si>
    <t>Fios</t>
  </si>
  <si>
    <t>Acabamentos (Disjuntores/Tomada)</t>
  </si>
  <si>
    <t>PINTURA</t>
  </si>
  <si>
    <t>Interna</t>
  </si>
  <si>
    <t>Selador</t>
  </si>
  <si>
    <t>Massa Corrida</t>
  </si>
  <si>
    <t>Aberturas</t>
  </si>
  <si>
    <t>11.1</t>
  </si>
  <si>
    <t>11.1.1</t>
  </si>
  <si>
    <t>11.1.2</t>
  </si>
  <si>
    <t>11.2</t>
  </si>
  <si>
    <t>11.2.1</t>
  </si>
  <si>
    <t>11.3</t>
  </si>
  <si>
    <t>QUANTIDADE</t>
  </si>
  <si>
    <t>CUB (R$/m²)</t>
  </si>
  <si>
    <t>4.1</t>
  </si>
  <si>
    <t>4.2</t>
  </si>
  <si>
    <t>4.3</t>
  </si>
  <si>
    <t>4.4</t>
  </si>
  <si>
    <t>4.5</t>
  </si>
  <si>
    <t>Ferro todo diâmetro de 8mm</t>
  </si>
  <si>
    <t xml:space="preserve">ESQUADRIAS </t>
  </si>
  <si>
    <t>6.1.1</t>
  </si>
  <si>
    <t>6.1.2</t>
  </si>
  <si>
    <t>6.1.3</t>
  </si>
  <si>
    <t>6.1.4</t>
  </si>
  <si>
    <t>6.1.5</t>
  </si>
  <si>
    <t>6.1.6</t>
  </si>
  <si>
    <t>Aço</t>
  </si>
  <si>
    <t>6.2.1</t>
  </si>
  <si>
    <t>6.2.2</t>
  </si>
  <si>
    <t>6.2.3</t>
  </si>
  <si>
    <t>6.2.4</t>
  </si>
  <si>
    <t>Janela 4 folhas vidro temperado de correr 0.80x1.30</t>
  </si>
  <si>
    <t>Emboço</t>
  </si>
  <si>
    <t xml:space="preserve">Tubo Soldável ∅20mm </t>
  </si>
  <si>
    <t xml:space="preserve">Tubo Soldável ∅40mm </t>
  </si>
  <si>
    <t xml:space="preserve">Joelho de 90º com Bucha de Latão ∅20mm </t>
  </si>
  <si>
    <t xml:space="preserve">Joelho de 90º com Bucha de Latão ∅40mm </t>
  </si>
  <si>
    <t xml:space="preserve">Joelho de 90º ∅20mm </t>
  </si>
  <si>
    <t>Tê de passagem direta ∅40mm</t>
  </si>
  <si>
    <t xml:space="preserve">Registro de Pressão ∅20mm </t>
  </si>
  <si>
    <t>Válvula Hidro ∅40mm</t>
  </si>
  <si>
    <t xml:space="preserve">Tê saída Lateral ∅20mm </t>
  </si>
  <si>
    <t>Tê saída Lateral ∅40mm</t>
  </si>
  <si>
    <t xml:space="preserve">Registro Esfera Soldável ∅20mm </t>
  </si>
  <si>
    <t>Registro Esfera Soldável ∅40mm</t>
  </si>
  <si>
    <t xml:space="preserve">Adaptador Soldável com Anél ∅20mm </t>
  </si>
  <si>
    <t>Adaptador Soldável com Anél ∅40mm</t>
  </si>
  <si>
    <t xml:space="preserve">Boia para Caixa d'água ∅20mm </t>
  </si>
  <si>
    <t>Caixa d'água 500 Litros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</si>
  <si>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</si>
  <si>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</si>
  <si>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</si>
  <si>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</si>
  <si>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</si>
  <si>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</si>
  <si>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</si>
  <si>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</si>
  <si>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</si>
  <si>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</si>
  <si>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</si>
  <si>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</si>
  <si>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9.1.13</t>
  </si>
  <si>
    <t>9.1.14</t>
  </si>
  <si>
    <t>9.1.15</t>
  </si>
  <si>
    <t>9.1.16</t>
  </si>
  <si>
    <t>9.1.18</t>
  </si>
  <si>
    <t>Barrilete</t>
  </si>
  <si>
    <t xml:space="preserve">Curva leve de  45º - ∅100mm     </t>
  </si>
  <si>
    <t xml:space="preserve">Curva leve de 90º - ∅100mm     </t>
  </si>
  <si>
    <t>Caixa de Gordura - 40X40X40cm</t>
  </si>
  <si>
    <t xml:space="preserve">Caixa Sifonada - ∅150mm  </t>
  </si>
  <si>
    <t>Caixa de Inspeção - 60X60X70cm</t>
  </si>
  <si>
    <t>Tanque Séptico</t>
  </si>
  <si>
    <t>Filtro Anaeróbico</t>
  </si>
  <si>
    <t>9.2.1</t>
  </si>
  <si>
    <t>9.2.2</t>
  </si>
  <si>
    <t>9.2.3</t>
  </si>
  <si>
    <t>9.2.4</t>
  </si>
  <si>
    <t>9.2.5</t>
  </si>
  <si>
    <t>9.2.6</t>
  </si>
  <si>
    <t>9.2.7</t>
  </si>
  <si>
    <t xml:space="preserve">Tubo Soldável ∅25mm </t>
  </si>
  <si>
    <t xml:space="preserve">Torneira de Jardim ∅25mm </t>
  </si>
  <si>
    <t xml:space="preserve">Tê saída lateral ∅40mm </t>
  </si>
  <si>
    <t xml:space="preserve">Joelho de  90º  ∅40mm </t>
  </si>
  <si>
    <t xml:space="preserve">Joelho de  90º  ∅25mm </t>
  </si>
  <si>
    <t xml:space="preserve">Joelho com Bubha de Latão ∅25mm </t>
  </si>
  <si>
    <t>9.2.8</t>
  </si>
  <si>
    <t>m</t>
  </si>
  <si>
    <t>9.3.1</t>
  </si>
  <si>
    <t>9.3.2</t>
  </si>
  <si>
    <t>9.3.3</t>
  </si>
  <si>
    <t>9.3.4</t>
  </si>
  <si>
    <t>9.3.5</t>
  </si>
  <si>
    <t>9.3.6</t>
  </si>
  <si>
    <t>9.3.7</t>
  </si>
  <si>
    <t>9.4</t>
  </si>
  <si>
    <t>Vaso Sanitátio Linha</t>
  </si>
  <si>
    <t xml:space="preserve">Lixeira  </t>
  </si>
  <si>
    <t xml:space="preserve">Saboneteira  </t>
  </si>
  <si>
    <t>Porta toalha de rosto</t>
  </si>
  <si>
    <t>Porta toalha de banho</t>
  </si>
  <si>
    <t>Suporte papel higiênico</t>
  </si>
  <si>
    <t>Suporte para Shampoo</t>
  </si>
  <si>
    <t>Cuba de apoio pia</t>
  </si>
  <si>
    <t>Torneira simples</t>
  </si>
  <si>
    <t>9.4.1</t>
  </si>
  <si>
    <t>9.4.2</t>
  </si>
  <si>
    <t>9.4.3</t>
  </si>
  <si>
    <t>9.4.4</t>
  </si>
  <si>
    <t>9.4.5</t>
  </si>
  <si>
    <t>9.4.6</t>
  </si>
  <si>
    <t>9.4.7</t>
  </si>
  <si>
    <t>9.4.8</t>
  </si>
  <si>
    <t>9.4.9</t>
  </si>
  <si>
    <t>9.4.10</t>
  </si>
  <si>
    <t>Total</t>
  </si>
  <si>
    <t>Viga Baldrame</t>
  </si>
  <si>
    <t>SUPRA ESTRUTURA / VEDAÇÃO</t>
  </si>
  <si>
    <t>Verga</t>
  </si>
  <si>
    <t>Contra-Verga</t>
  </si>
  <si>
    <t>Cimeto</t>
  </si>
  <si>
    <t>5.1.1</t>
  </si>
  <si>
    <t>5.1.2</t>
  </si>
  <si>
    <t>5.1.3</t>
  </si>
  <si>
    <t>5.1.4</t>
  </si>
  <si>
    <t>Telhado</t>
  </si>
  <si>
    <t>8.0</t>
  </si>
  <si>
    <t>9.0</t>
  </si>
  <si>
    <t xml:space="preserve">PISO </t>
  </si>
  <si>
    <t>Cerâmica / Piso</t>
  </si>
  <si>
    <t>Epaçadores</t>
  </si>
  <si>
    <t>10.1</t>
  </si>
  <si>
    <t>10.2</t>
  </si>
  <si>
    <t>10.3</t>
  </si>
  <si>
    <t>9.4.11</t>
  </si>
  <si>
    <t>Registro para chuveiro</t>
  </si>
  <si>
    <t>11.1.3</t>
  </si>
  <si>
    <t>Tinta</t>
  </si>
  <si>
    <t>11.2.2</t>
  </si>
  <si>
    <t>Projeto</t>
  </si>
  <si>
    <t>10</t>
  </si>
  <si>
    <t>1</t>
  </si>
  <si>
    <t>Rejunte 3mm</t>
  </si>
  <si>
    <t>Rejunte / Contra piso 3mm</t>
  </si>
  <si>
    <t>13</t>
  </si>
  <si>
    <t>17</t>
  </si>
  <si>
    <t>Tijolo</t>
  </si>
  <si>
    <t>Tijolo Oitão</t>
  </si>
  <si>
    <t>20</t>
  </si>
  <si>
    <t>Porta Interna Semi-Oca de abrir - 0,80x2,10 - e vista de 1,2cm  Lisa</t>
  </si>
  <si>
    <t>Sapata (60x60x20) Vol. 0,072m³</t>
  </si>
  <si>
    <t>4.1.2</t>
  </si>
  <si>
    <t>4.1.3</t>
  </si>
  <si>
    <t>4.1.4</t>
  </si>
  <si>
    <t>4.1.5</t>
  </si>
  <si>
    <t>4.1.6</t>
  </si>
  <si>
    <t>3.3.1</t>
  </si>
  <si>
    <t>3.3.2</t>
  </si>
  <si>
    <t>3.3.3</t>
  </si>
  <si>
    <t>3.3.4</t>
  </si>
  <si>
    <t>Pregos telheiros 18x30</t>
  </si>
  <si>
    <t>Pregos 17x27</t>
  </si>
  <si>
    <t>Corrente e Cadeado</t>
  </si>
  <si>
    <t xml:space="preserve">Varas de eucalipto </t>
  </si>
  <si>
    <t>Bardela eucalipto 4x4</t>
  </si>
  <si>
    <t>Construção do Depósito (15m²)</t>
  </si>
  <si>
    <t>1.6.6</t>
  </si>
  <si>
    <t>1.6.7</t>
  </si>
  <si>
    <t>1.6.8</t>
  </si>
  <si>
    <t>1.6.9</t>
  </si>
  <si>
    <t>1.6.10</t>
  </si>
  <si>
    <t>Tábua de Caixaria (44 Tábuas)</t>
  </si>
  <si>
    <t>4.1.1</t>
  </si>
  <si>
    <t>4.1.7</t>
  </si>
  <si>
    <t>4.1.8</t>
  </si>
  <si>
    <t>1,36 m³</t>
  </si>
  <si>
    <t xml:space="preserve">Brita 3/4 </t>
  </si>
  <si>
    <t>Ferro 8mm</t>
  </si>
  <si>
    <t>Gravata Comprida</t>
  </si>
  <si>
    <t>Gravata Curta</t>
  </si>
  <si>
    <t>Arame Recozido</t>
  </si>
  <si>
    <t>Parede</t>
  </si>
  <si>
    <t>Torre Caixa d'água</t>
  </si>
  <si>
    <t>4.4.1</t>
  </si>
  <si>
    <t>4.5.1</t>
  </si>
  <si>
    <t>4.5.2</t>
  </si>
  <si>
    <t>4.5.3</t>
  </si>
  <si>
    <t>4.5.4</t>
  </si>
  <si>
    <t>4.6</t>
  </si>
  <si>
    <t>4.6.1</t>
  </si>
  <si>
    <t>4.6.2</t>
  </si>
  <si>
    <t>4.7</t>
  </si>
  <si>
    <t>4.7.1</t>
  </si>
  <si>
    <t>3.3.5</t>
  </si>
  <si>
    <t>3.3.6</t>
  </si>
  <si>
    <t>3.3.7</t>
  </si>
  <si>
    <t>3.3.8</t>
  </si>
  <si>
    <t>3.3.9</t>
  </si>
  <si>
    <t>3.3.10</t>
  </si>
  <si>
    <t>3.3.11</t>
  </si>
  <si>
    <t>Ferro 4.2</t>
  </si>
  <si>
    <t>3.4</t>
  </si>
  <si>
    <t>3.4.1</t>
  </si>
  <si>
    <t>3.4.2</t>
  </si>
  <si>
    <t>3.4.3</t>
  </si>
  <si>
    <t>3.4.4</t>
  </si>
  <si>
    <t>cm</t>
  </si>
  <si>
    <t>Vigota</t>
  </si>
  <si>
    <t>Telha de Concreto (Copo Veneto - Cinza)</t>
  </si>
  <si>
    <t>Pilar</t>
  </si>
  <si>
    <t xml:space="preserve">Pilar </t>
  </si>
  <si>
    <t>Telha de fibroCimento 50kg 2,44x0,54x4mm (20m²)</t>
  </si>
  <si>
    <t>Cimento 50kg</t>
  </si>
  <si>
    <t xml:space="preserve">Coluna </t>
  </si>
  <si>
    <t xml:space="preserve">Ferro 8 mm </t>
  </si>
  <si>
    <t>10,5m²</t>
  </si>
  <si>
    <t>UNID.</t>
  </si>
  <si>
    <t>PREÇO TT.(R$)</t>
  </si>
  <si>
    <t>PREÇO UNIT.(R$)</t>
  </si>
  <si>
    <t>Piso</t>
  </si>
  <si>
    <t>4.2.1</t>
  </si>
  <si>
    <t>4.2.2</t>
  </si>
  <si>
    <t>4.2.3</t>
  </si>
  <si>
    <t>4.2.4</t>
  </si>
  <si>
    <t>4.2.5</t>
  </si>
  <si>
    <t>8.2</t>
  </si>
  <si>
    <t>8.2.1</t>
  </si>
  <si>
    <t>8.2.2</t>
  </si>
  <si>
    <t>8.2.3</t>
  </si>
  <si>
    <t>Quartos 0,80x0,15</t>
  </si>
  <si>
    <t>Banheiros 0,70x0,15</t>
  </si>
  <si>
    <t>8.3</t>
  </si>
  <si>
    <t>4:1</t>
  </si>
  <si>
    <t>15,00 por m²</t>
  </si>
  <si>
    <t>11.4</t>
  </si>
  <si>
    <t>Cimeto 50kg</t>
  </si>
  <si>
    <t>Contra-verga</t>
  </si>
  <si>
    <t>Tavela</t>
  </si>
  <si>
    <t>Ferro 10mm</t>
  </si>
  <si>
    <t>Gratava Comprida</t>
  </si>
  <si>
    <t>Gratava Curta</t>
  </si>
  <si>
    <t>Telha</t>
  </si>
  <si>
    <t>Soleira</t>
  </si>
  <si>
    <t>Rejunte</t>
  </si>
  <si>
    <t>Espaçadores</t>
  </si>
  <si>
    <t>gl</t>
  </si>
  <si>
    <t>Lixa  Massa fina 0,80</t>
  </si>
  <si>
    <t>Lixa para Madeira 0,80</t>
  </si>
  <si>
    <t>18</t>
  </si>
  <si>
    <t>3,6</t>
  </si>
  <si>
    <t>Esmalte sintético (Marrom Conhaque)</t>
  </si>
  <si>
    <t>11.3.1</t>
  </si>
  <si>
    <t>11.3.2</t>
  </si>
  <si>
    <t>11.4.1</t>
  </si>
  <si>
    <t>11.4.2</t>
  </si>
  <si>
    <t>11.4.3</t>
  </si>
  <si>
    <t>11.4.4</t>
  </si>
  <si>
    <t>Solvente 5 litros</t>
  </si>
  <si>
    <t>20x15</t>
  </si>
  <si>
    <t>4.3.1</t>
  </si>
  <si>
    <t>l</t>
  </si>
  <si>
    <t>Argamassa ACI</t>
  </si>
  <si>
    <t>Acabamentos (Louças/Metais - Linha Indeca)</t>
  </si>
  <si>
    <t>CLIENTE: João Paulo Mendes</t>
  </si>
  <si>
    <t>ÁREA: 80m²</t>
  </si>
  <si>
    <t>Laje (Marrom Conhaque)</t>
  </si>
  <si>
    <t>Paredes (Branco Beve)</t>
  </si>
  <si>
    <t>PROJETO: Angelica Colombo Ponciano</t>
  </si>
  <si>
    <t>100</t>
  </si>
  <si>
    <t>Áreas Externas</t>
  </si>
  <si>
    <t>Área 01 - 1,40x0,15</t>
  </si>
  <si>
    <t>Área 02 - 2,00x15</t>
  </si>
  <si>
    <t>Área 03 - 1,15x15</t>
  </si>
  <si>
    <t>8.3.1</t>
  </si>
  <si>
    <t>8.3.2</t>
  </si>
  <si>
    <t>8.3.3</t>
  </si>
  <si>
    <t>8.4</t>
  </si>
  <si>
    <t>bd</t>
  </si>
  <si>
    <t>ml</t>
  </si>
  <si>
    <t>Soleira (Verde Pérola)</t>
  </si>
  <si>
    <t>Forro Pré-molado</t>
  </si>
  <si>
    <t>5.2.1</t>
  </si>
  <si>
    <t>5.2.2</t>
  </si>
  <si>
    <t>5.2.3</t>
  </si>
  <si>
    <t>5.2.4</t>
  </si>
  <si>
    <t>5.2.5</t>
  </si>
  <si>
    <t>Cumieeira</t>
  </si>
  <si>
    <t>5.2.6</t>
  </si>
  <si>
    <t>MÃO DE OBRA</t>
  </si>
  <si>
    <t>INSTAÇÕES ELETRICAS</t>
  </si>
  <si>
    <t>M²</t>
  </si>
  <si>
    <t>TOTAIS</t>
  </si>
  <si>
    <t>Janela Basculante 0,60x,040</t>
  </si>
  <si>
    <t>Madeira Itaúba com Ferrages (Sinter - Inox), Guarnição e Batente.</t>
  </si>
  <si>
    <t>Porta Externas Maciça Negativo  - 0,80x2,10</t>
  </si>
  <si>
    <t xml:space="preserve">Porta Externas maciça Lisa  - 0,80x2,10 - </t>
  </si>
  <si>
    <t xml:space="preserve">Porta Interna Semi-Oca de abrir - 0,70x2,10 </t>
  </si>
  <si>
    <t>Porta Interna Semi-Oca de correr - 0,70x2,11</t>
  </si>
  <si>
    <t xml:space="preserve">Janela 6 folhas, 2 vidros de correr,  2 Venezianas correr, 2 venerzinas de abrir </t>
  </si>
  <si>
    <t xml:space="preserve">Registro Esfera ∅40mm </t>
  </si>
  <si>
    <t>redutor ∅40mm /∅20mm</t>
  </si>
  <si>
    <t>1,35% do total</t>
  </si>
  <si>
    <t>Treliça</t>
  </si>
  <si>
    <t>Tábua Caixaria</t>
  </si>
  <si>
    <t>Prego</t>
  </si>
  <si>
    <t>3.4.5</t>
  </si>
  <si>
    <t>3.4.6</t>
  </si>
  <si>
    <t>3.4.7</t>
  </si>
  <si>
    <t>3.4.8</t>
  </si>
  <si>
    <t>5.2.7</t>
  </si>
  <si>
    <t>CUB</t>
  </si>
  <si>
    <t>Areia Lavada Grossa</t>
  </si>
  <si>
    <t>Areia Lavada Média</t>
  </si>
  <si>
    <t>Areia lavada Média</t>
  </si>
  <si>
    <t xml:space="preserve">Treliça </t>
  </si>
  <si>
    <t xml:space="preserve">Vigotas </t>
  </si>
  <si>
    <t>Rodapé Madeira canto Boleado 10x2</t>
  </si>
  <si>
    <t>Total Geral</t>
  </si>
  <si>
    <t>mil</t>
  </si>
  <si>
    <t>Janela  2 folhas vidro tempetado de correr 0.80x1.30</t>
  </si>
  <si>
    <t>Janela 2 folhas vidro temperdado Fumê 1,60x1,10</t>
  </si>
  <si>
    <t>Janelas</t>
  </si>
  <si>
    <t>8.4.1</t>
  </si>
  <si>
    <t>8.4.2</t>
  </si>
  <si>
    <t>8.4.3</t>
  </si>
  <si>
    <t>Sala - 2,20x0,17</t>
  </si>
  <si>
    <t>Cozinha - 1,20x0,17</t>
  </si>
  <si>
    <t>Lavanderia - 1,0x0,17</t>
  </si>
  <si>
    <t>Externas 0,80x0,17</t>
  </si>
  <si>
    <t>8.5</t>
  </si>
  <si>
    <t>VALORES REFERENTE A MÃO DE OBRA</t>
  </si>
  <si>
    <t xml:space="preserve">ENDEREÇO: Rua Neri Italino Marceineiro - Urussanga -SC    </t>
  </si>
  <si>
    <t>1:3:3</t>
  </si>
  <si>
    <t xml:space="preserve">Areia lavada </t>
  </si>
  <si>
    <t>Ferro 8 mm</t>
  </si>
  <si>
    <t xml:space="preserve">Ferro 10 mm </t>
  </si>
  <si>
    <t>ITENS</t>
  </si>
  <si>
    <t>PREÇO</t>
  </si>
  <si>
    <t>Serviços Preliminares</t>
  </si>
  <si>
    <t>Infraestrutura</t>
  </si>
  <si>
    <t>Supraestrutura</t>
  </si>
  <si>
    <t>Cobertura</t>
  </si>
  <si>
    <t>Esquadrias</t>
  </si>
  <si>
    <t>Revestimento</t>
  </si>
  <si>
    <t>Instalações Hidrossanitárias</t>
  </si>
  <si>
    <t>Pintura</t>
  </si>
  <si>
    <t>Mão de Obra</t>
  </si>
  <si>
    <t>Instalações Elétricas</t>
  </si>
  <si>
    <t>10% do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</si>
</sst>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_(* #,##0.00_);_(* \(#,##0.00\);_(* &quot;-&quot;??_);_(@_)"/>
    <numFmt numFmtId="166" formatCode="&quot;R$&quot;\ #,##0.00"/>
    <numFmt numFmtId="167" formatCode="&quot;R$&quot;#,##0.00_);[Red]\(&quot;R$&quot;#,##0.00\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0"/>
      <name val="Calibri"/>
      <family val="2"/>
      <scheme val="minor"/>
    </font>
    <font>
      <sz val="8"/>
      <color theme="1"/>
      <name val="Arial"/>
      <family val="2"/>
    </font>
    <font>
      <b/>
      <sz val="11"/>
      <name val="Calibri"/>
      <family val="2"/>
      <scheme val="minor"/>
    </font>
    <font>
      <u/>
      <sz val="11"/>
      <color theme="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3">
    <xf numFmtId="0" fontId="0" fillId="0" borderId="0" xfId="0"/>
    <xf numFmtId="165" fontId="0" fillId="0" borderId="0" xfId="1" applyNumberFormat="1" applyFont="1"/>
    <xf numFmtId="0" fontId="0" fillId="0" borderId="0" xfId="0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0" xfId="0" applyBorder="1"/>
    <xf numFmtId="0" fontId="2" fillId="2" borderId="0" xfId="0" applyFont="1" applyFill="1"/>
    <xf numFmtId="0" fontId="3" fillId="0" borderId="0" xfId="0" applyFont="1" applyFill="1" applyBorder="1" applyAlignment="1"/>
    <xf numFmtId="0" fontId="4" fillId="2" borderId="0" xfId="0" applyFont="1" applyFill="1" applyBorder="1" applyAlignment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2" borderId="0" xfId="0" applyFont="1" applyFill="1" applyAlignment="1"/>
    <xf numFmtId="165" fontId="7" fillId="0" borderId="0" xfId="1" applyNumberFormat="1" applyFont="1" applyFill="1" applyBorder="1"/>
    <xf numFmtId="165" fontId="5" fillId="0" borderId="0" xfId="1" applyNumberFormat="1" applyFont="1" applyFill="1" applyBorder="1"/>
    <xf numFmtId="165" fontId="5" fillId="0" borderId="0" xfId="1" applyNumberFormat="1" applyFont="1" applyBorder="1"/>
    <xf numFmtId="165" fontId="6" fillId="0" borderId="0" xfId="1" applyNumberFormat="1" applyFont="1" applyBorder="1"/>
    <xf numFmtId="165" fontId="5" fillId="2" borderId="0" xfId="1" applyNumberFormat="1" applyFont="1" applyFill="1" applyBorder="1"/>
    <xf numFmtId="0" fontId="5" fillId="2" borderId="0" xfId="0" applyFont="1" applyFill="1" applyBorder="1"/>
    <xf numFmtId="0" fontId="5" fillId="0" borderId="0" xfId="0" applyFont="1" applyBorder="1"/>
    <xf numFmtId="0" fontId="6" fillId="2" borderId="0" xfId="0" applyFont="1" applyFill="1" applyBorder="1"/>
    <xf numFmtId="165" fontId="7" fillId="0" borderId="0" xfId="0" applyNumberFormat="1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5" fillId="0" borderId="0" xfId="0" applyFont="1" applyBorder="1" applyAlignment="1">
      <alignment vertical="center" wrapText="1"/>
    </xf>
    <xf numFmtId="0" fontId="6" fillId="0" borderId="1" xfId="0" applyFont="1" applyBorder="1"/>
    <xf numFmtId="0" fontId="0" fillId="0" borderId="0" xfId="0" applyAlignment="1">
      <alignment horizontal="right"/>
    </xf>
    <xf numFmtId="166" fontId="2" fillId="0" borderId="0" xfId="2" applyNumberFormat="1" applyFont="1" applyBorder="1" applyAlignment="1">
      <alignment horizontal="right"/>
    </xf>
    <xf numFmtId="166" fontId="0" fillId="0" borderId="0" xfId="2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NumberFormat="1" applyFont="1" applyAlignment="1">
      <alignment horizontal="right"/>
    </xf>
    <xf numFmtId="0" fontId="0" fillId="0" borderId="0" xfId="0" applyNumberForma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Font="1"/>
    <xf numFmtId="49" fontId="8" fillId="0" borderId="0" xfId="0" applyNumberFormat="1" applyFont="1" applyFill="1" applyAlignment="1">
      <alignment horizontal="left" indent="2"/>
    </xf>
    <xf numFmtId="0" fontId="8" fillId="0" borderId="0" xfId="0" applyFont="1" applyFill="1" applyAlignment="1">
      <alignment horizontal="left" indent="2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66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2" xfId="0" applyFont="1" applyFill="1" applyBorder="1"/>
    <xf numFmtId="49" fontId="12" fillId="0" borderId="22" xfId="0" applyNumberFormat="1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 vertical="center"/>
    </xf>
    <xf numFmtId="0" fontId="12" fillId="0" borderId="0" xfId="0" applyFont="1" applyFill="1" applyBorder="1"/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7" xfId="0" applyFont="1" applyFill="1" applyBorder="1"/>
    <xf numFmtId="49" fontId="12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/>
    </xf>
    <xf numFmtId="166" fontId="12" fillId="0" borderId="7" xfId="0" applyNumberFormat="1" applyFont="1" applyFill="1" applyBorder="1" applyAlignment="1">
      <alignment horizontal="right"/>
    </xf>
    <xf numFmtId="0" fontId="12" fillId="0" borderId="1" xfId="0" applyFont="1" applyFill="1" applyBorder="1"/>
    <xf numFmtId="49" fontId="1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25" xfId="0" applyFont="1" applyFill="1" applyBorder="1"/>
    <xf numFmtId="49" fontId="12" fillId="0" borderId="25" xfId="0" applyNumberFormat="1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 vertical="center"/>
    </xf>
    <xf numFmtId="166" fontId="12" fillId="0" borderId="25" xfId="0" applyNumberFormat="1" applyFont="1" applyFill="1" applyBorder="1" applyAlignment="1">
      <alignment horizontal="right"/>
    </xf>
    <xf numFmtId="164" fontId="14" fillId="0" borderId="24" xfId="0" applyNumberFormat="1" applyFont="1" applyFill="1" applyBorder="1" applyAlignment="1">
      <alignment horizontal="right"/>
    </xf>
    <xf numFmtId="164" fontId="14" fillId="0" borderId="19" xfId="0" applyNumberFormat="1" applyFont="1" applyFill="1" applyBorder="1" applyAlignment="1">
      <alignment horizontal="right"/>
    </xf>
    <xf numFmtId="0" fontId="14" fillId="0" borderId="0" xfId="0" applyFont="1" applyBorder="1" applyAlignment="1">
      <alignment horizontal="right"/>
    </xf>
    <xf numFmtId="164" fontId="14" fillId="0" borderId="21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14" fillId="0" borderId="19" xfId="0" applyNumberFormat="1" applyFont="1" applyFill="1" applyBorder="1" applyAlignment="1">
      <alignment horizontal="right" vertical="center" wrapText="1"/>
    </xf>
    <xf numFmtId="0" fontId="14" fillId="0" borderId="21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2" fillId="0" borderId="25" xfId="0" applyFont="1" applyFill="1" applyBorder="1" applyAlignment="1">
      <alignment vertical="center" wrapText="1"/>
    </xf>
    <xf numFmtId="0" fontId="14" fillId="0" borderId="0" xfId="0" applyFont="1" applyAlignment="1">
      <alignment horizontal="right"/>
    </xf>
    <xf numFmtId="0" fontId="12" fillId="0" borderId="1" xfId="0" applyFont="1" applyFill="1" applyBorder="1" applyAlignment="1">
      <alignment wrapText="1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/>
    </xf>
    <xf numFmtId="0" fontId="12" fillId="0" borderId="0" xfId="0" applyFont="1"/>
    <xf numFmtId="0" fontId="9" fillId="0" borderId="0" xfId="0" applyFont="1" applyFill="1" applyBorder="1" applyAlignment="1" applyProtection="1"/>
    <xf numFmtId="0" fontId="11" fillId="0" borderId="0" xfId="0" applyNumberFormat="1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3" fontId="9" fillId="0" borderId="0" xfId="1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NumberFormat="1" applyFont="1" applyFill="1" applyAlignment="1">
      <alignment horizontal="center"/>
    </xf>
    <xf numFmtId="0" fontId="9" fillId="0" borderId="25" xfId="0" applyNumberFormat="1" applyFont="1" applyFill="1" applyBorder="1" applyAlignment="1">
      <alignment horizontal="center"/>
    </xf>
    <xf numFmtId="0" fontId="17" fillId="0" borderId="1" xfId="0" applyNumberFormat="1" applyFont="1" applyFill="1" applyBorder="1" applyAlignment="1">
      <alignment horizontal="center"/>
    </xf>
    <xf numFmtId="0" fontId="9" fillId="0" borderId="22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/>
    </xf>
    <xf numFmtId="0" fontId="9" fillId="0" borderId="5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Alignment="1">
      <alignment horizontal="center"/>
    </xf>
    <xf numFmtId="166" fontId="0" fillId="3" borderId="0" xfId="0" applyNumberFormat="1" applyFill="1" applyAlignment="1">
      <alignment horizontal="right"/>
    </xf>
    <xf numFmtId="166" fontId="13" fillId="0" borderId="0" xfId="0" applyNumberFormat="1" applyFont="1" applyFill="1" applyBorder="1" applyAlignment="1">
      <alignment horizontal="right"/>
    </xf>
    <xf numFmtId="166" fontId="12" fillId="0" borderId="0" xfId="2" applyNumberFormat="1" applyFont="1" applyFill="1" applyAlignment="1">
      <alignment horizontal="right"/>
    </xf>
    <xf numFmtId="166" fontId="12" fillId="0" borderId="0" xfId="2" applyNumberFormat="1" applyFont="1" applyFill="1" applyBorder="1" applyAlignment="1">
      <alignment horizontal="right"/>
    </xf>
    <xf numFmtId="166" fontId="12" fillId="0" borderId="0" xfId="0" applyNumberFormat="1" applyFont="1" applyFill="1" applyBorder="1" applyAlignment="1">
      <alignment horizontal="right"/>
    </xf>
    <xf numFmtId="166" fontId="12" fillId="0" borderId="1" xfId="2" applyNumberFormat="1" applyFont="1" applyFill="1" applyBorder="1" applyAlignment="1">
      <alignment horizontal="right"/>
    </xf>
    <xf numFmtId="166" fontId="12" fillId="0" borderId="7" xfId="2" applyNumberFormat="1" applyFont="1" applyFill="1" applyBorder="1" applyAlignment="1">
      <alignment horizontal="right"/>
    </xf>
    <xf numFmtId="0" fontId="19" fillId="0" borderId="25" xfId="0" applyNumberFormat="1" applyFont="1" applyFill="1" applyBorder="1" applyAlignment="1">
      <alignment horizontal="center"/>
    </xf>
    <xf numFmtId="166" fontId="12" fillId="0" borderId="0" xfId="0" applyNumberFormat="1" applyFont="1" applyFill="1" applyAlignment="1">
      <alignment horizontal="right"/>
    </xf>
    <xf numFmtId="0" fontId="21" fillId="2" borderId="0" xfId="0" applyFont="1" applyFill="1" applyBorder="1"/>
    <xf numFmtId="0" fontId="20" fillId="2" borderId="0" xfId="0" applyFont="1" applyFill="1" applyBorder="1"/>
    <xf numFmtId="0" fontId="20" fillId="2" borderId="0" xfId="0" applyFont="1" applyFill="1"/>
    <xf numFmtId="0" fontId="21" fillId="2" borderId="0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vertical="center" wrapText="1"/>
    </xf>
    <xf numFmtId="0" fontId="21" fillId="2" borderId="0" xfId="0" applyFont="1" applyFill="1" applyBorder="1" applyAlignment="1"/>
    <xf numFmtId="166" fontId="2" fillId="0" borderId="0" xfId="0" applyNumberFormat="1" applyFont="1" applyFill="1" applyBorder="1" applyAlignment="1">
      <alignment horizontal="right"/>
    </xf>
    <xf numFmtId="166" fontId="0" fillId="0" borderId="0" xfId="0" applyNumberFormat="1" applyFill="1" applyAlignment="1">
      <alignment horizontal="right"/>
    </xf>
    <xf numFmtId="166" fontId="2" fillId="0" borderId="0" xfId="0" applyNumberFormat="1" applyFont="1" applyFill="1" applyBorder="1" applyAlignment="1">
      <alignment horizontal="left"/>
    </xf>
    <xf numFmtId="166" fontId="12" fillId="0" borderId="22" xfId="2" applyNumberFormat="1" applyFont="1" applyFill="1" applyBorder="1" applyAlignment="1">
      <alignment horizontal="right"/>
    </xf>
    <xf numFmtId="0" fontId="12" fillId="0" borderId="36" xfId="0" applyFont="1" applyFill="1" applyBorder="1"/>
    <xf numFmtId="166" fontId="12" fillId="0" borderId="28" xfId="2" applyNumberFormat="1" applyFont="1" applyFill="1" applyBorder="1" applyAlignment="1">
      <alignment horizontal="right"/>
    </xf>
    <xf numFmtId="166" fontId="12" fillId="0" borderId="25" xfId="2" applyNumberFormat="1" applyFont="1" applyFill="1" applyBorder="1" applyAlignment="1">
      <alignment horizontal="right"/>
    </xf>
    <xf numFmtId="164" fontId="14" fillId="0" borderId="24" xfId="0" applyNumberFormat="1" applyFont="1" applyFill="1" applyBorder="1" applyAlignment="1">
      <alignment horizontal="right" vertical="center" wrapText="1"/>
    </xf>
    <xf numFmtId="49" fontId="12" fillId="0" borderId="25" xfId="0" applyNumberFormat="1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164" fontId="14" fillId="0" borderId="21" xfId="0" applyNumberFormat="1" applyFont="1" applyFill="1" applyBorder="1" applyAlignment="1">
      <alignment horizontal="right" vertical="center" wrapText="1"/>
    </xf>
    <xf numFmtId="0" fontId="9" fillId="0" borderId="41" xfId="0" applyNumberFormat="1" applyFont="1" applyFill="1" applyBorder="1" applyAlignment="1">
      <alignment horizontal="center"/>
    </xf>
    <xf numFmtId="0" fontId="9" fillId="0" borderId="27" xfId="0" applyNumberFormat="1" applyFont="1" applyFill="1" applyBorder="1" applyAlignment="1">
      <alignment horizontal="center"/>
    </xf>
    <xf numFmtId="0" fontId="20" fillId="0" borderId="0" xfId="0" applyFont="1" applyFill="1" applyBorder="1"/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166" fontId="12" fillId="0" borderId="25" xfId="0" applyNumberFormat="1" applyFont="1" applyFill="1" applyBorder="1" applyAlignment="1">
      <alignment horizontal="right" vertical="center" wrapText="1"/>
    </xf>
    <xf numFmtId="166" fontId="12" fillId="0" borderId="1" xfId="0" applyNumberFormat="1" applyFont="1" applyFill="1" applyBorder="1" applyAlignment="1">
      <alignment horizontal="right" vertical="center" wrapText="1"/>
    </xf>
    <xf numFmtId="166" fontId="12" fillId="0" borderId="2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166" fontId="12" fillId="0" borderId="22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9" fillId="0" borderId="22" xfId="0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 applyProtection="1">
      <alignment horizontal="right" wrapText="1"/>
    </xf>
    <xf numFmtId="166" fontId="12" fillId="0" borderId="41" xfId="0" applyNumberFormat="1" applyFont="1" applyFill="1" applyBorder="1" applyAlignment="1">
      <alignment horizontal="right"/>
    </xf>
    <xf numFmtId="0" fontId="12" fillId="0" borderId="22" xfId="0" applyFont="1" applyFill="1" applyBorder="1" applyAlignment="1">
      <alignment wrapText="1"/>
    </xf>
    <xf numFmtId="166" fontId="12" fillId="0" borderId="2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18" fillId="0" borderId="0" xfId="0" applyFont="1" applyBorder="1"/>
    <xf numFmtId="49" fontId="13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/>
    <xf numFmtId="0" fontId="12" fillId="0" borderId="0" xfId="0" applyFont="1" applyFill="1" applyBorder="1" applyAlignment="1"/>
    <xf numFmtId="0" fontId="14" fillId="0" borderId="0" xfId="0" applyFont="1" applyFill="1" applyAlignment="1">
      <alignment horizontal="right"/>
    </xf>
    <xf numFmtId="49" fontId="12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/>
    <xf numFmtId="0" fontId="15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166" fontId="13" fillId="0" borderId="0" xfId="2" applyNumberFormat="1" applyFont="1" applyFill="1" applyBorder="1" applyAlignment="1">
      <alignment horizontal="right"/>
    </xf>
    <xf numFmtId="164" fontId="15" fillId="0" borderId="11" xfId="0" applyNumberFormat="1" applyFont="1" applyFill="1" applyBorder="1" applyAlignment="1">
      <alignment horizontal="right"/>
    </xf>
    <xf numFmtId="165" fontId="12" fillId="0" borderId="20" xfId="1" applyNumberFormat="1" applyFont="1" applyFill="1" applyBorder="1"/>
    <xf numFmtId="0" fontId="9" fillId="0" borderId="1" xfId="0" applyFont="1" applyFill="1" applyBorder="1" applyAlignment="1" applyProtection="1">
      <alignment horizontal="center"/>
    </xf>
    <xf numFmtId="0" fontId="14" fillId="0" borderId="19" xfId="0" applyFont="1" applyFill="1" applyBorder="1" applyAlignment="1">
      <alignment horizontal="right"/>
    </xf>
    <xf numFmtId="0" fontId="9" fillId="0" borderId="1" xfId="0" applyFont="1" applyFill="1" applyBorder="1" applyAlignment="1" applyProtection="1"/>
    <xf numFmtId="49" fontId="9" fillId="0" borderId="1" xfId="0" applyNumberFormat="1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wrapText="1"/>
    </xf>
    <xf numFmtId="49" fontId="9" fillId="0" borderId="1" xfId="0" applyNumberFormat="1" applyFont="1" applyFill="1" applyBorder="1" applyAlignment="1" applyProtection="1">
      <alignment horizontal="center" wrapText="1"/>
    </xf>
    <xf numFmtId="0" fontId="12" fillId="0" borderId="25" xfId="0" applyFont="1" applyFill="1" applyBorder="1" applyAlignment="1">
      <alignment wrapText="1"/>
    </xf>
    <xf numFmtId="0" fontId="12" fillId="0" borderId="26" xfId="0" applyFont="1" applyFill="1" applyBorder="1"/>
    <xf numFmtId="0" fontId="12" fillId="0" borderId="20" xfId="0" applyFont="1" applyFill="1" applyBorder="1"/>
    <xf numFmtId="166" fontId="12" fillId="0" borderId="20" xfId="0" applyNumberFormat="1" applyFont="1" applyFill="1" applyBorder="1"/>
    <xf numFmtId="0" fontId="12" fillId="0" borderId="23" xfId="0" applyFont="1" applyFill="1" applyBorder="1"/>
    <xf numFmtId="0" fontId="14" fillId="0" borderId="24" xfId="0" applyFont="1" applyFill="1" applyBorder="1" applyAlignment="1">
      <alignment horizontal="right"/>
    </xf>
    <xf numFmtId="0" fontId="12" fillId="0" borderId="5" xfId="0" applyFont="1" applyFill="1" applyBorder="1"/>
    <xf numFmtId="49" fontId="12" fillId="0" borderId="5" xfId="0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/>
    </xf>
    <xf numFmtId="166" fontId="12" fillId="0" borderId="5" xfId="2" applyNumberFormat="1" applyFont="1" applyFill="1" applyBorder="1" applyAlignment="1">
      <alignment horizontal="right"/>
    </xf>
    <xf numFmtId="0" fontId="14" fillId="0" borderId="17" xfId="0" applyFont="1" applyFill="1" applyBorder="1" applyAlignment="1">
      <alignment horizontal="right"/>
    </xf>
    <xf numFmtId="0" fontId="12" fillId="0" borderId="18" xfId="0" applyFont="1" applyFill="1" applyBorder="1"/>
    <xf numFmtId="49" fontId="12" fillId="0" borderId="1" xfId="0" applyNumberFormat="1" applyFont="1" applyFill="1" applyBorder="1" applyAlignment="1">
      <alignment horizontal="center" vertical="center"/>
    </xf>
    <xf numFmtId="166" fontId="12" fillId="0" borderId="1" xfId="0" applyNumberFormat="1" applyFont="1" applyFill="1" applyBorder="1" applyAlignment="1">
      <alignment horizontal="right" vertical="center"/>
    </xf>
    <xf numFmtId="166" fontId="12" fillId="0" borderId="1" xfId="2" applyNumberFormat="1" applyFont="1" applyFill="1" applyBorder="1" applyAlignment="1">
      <alignment horizontal="right" vertical="center"/>
    </xf>
    <xf numFmtId="0" fontId="12" fillId="0" borderId="20" xfId="0" applyFont="1" applyFill="1" applyBorder="1" applyAlignment="1">
      <alignment vertical="center"/>
    </xf>
    <xf numFmtId="0" fontId="12" fillId="0" borderId="5" xfId="0" applyFont="1" applyFill="1" applyBorder="1" applyAlignment="1">
      <alignment wrapText="1"/>
    </xf>
    <xf numFmtId="49" fontId="12" fillId="0" borderId="5" xfId="0" applyNumberFormat="1" applyFont="1" applyFill="1" applyBorder="1" applyAlignment="1">
      <alignment horizontal="center" vertical="center"/>
    </xf>
    <xf numFmtId="166" fontId="12" fillId="0" borderId="5" xfId="0" applyNumberFormat="1" applyFont="1" applyFill="1" applyBorder="1" applyAlignment="1">
      <alignment horizontal="right" vertical="center"/>
    </xf>
    <xf numFmtId="166" fontId="12" fillId="0" borderId="5" xfId="2" applyNumberFormat="1" applyFont="1" applyFill="1" applyBorder="1" applyAlignment="1">
      <alignment horizontal="right" vertical="center"/>
    </xf>
    <xf numFmtId="0" fontId="12" fillId="0" borderId="36" xfId="0" applyFont="1" applyFill="1" applyBorder="1" applyAlignment="1">
      <alignment vertical="center"/>
    </xf>
    <xf numFmtId="0" fontId="14" fillId="0" borderId="24" xfId="0" applyFont="1" applyFill="1" applyBorder="1" applyAlignment="1">
      <alignment horizontal="right" vertical="center"/>
    </xf>
    <xf numFmtId="0" fontId="14" fillId="0" borderId="19" xfId="0" applyFont="1" applyFill="1" applyBorder="1" applyAlignment="1">
      <alignment horizontal="right" vertical="center"/>
    </xf>
    <xf numFmtId="16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/>
    <xf numFmtId="0" fontId="14" fillId="0" borderId="21" xfId="0" applyFont="1" applyFill="1" applyBorder="1" applyAlignment="1">
      <alignment horizontal="right" vertical="center"/>
    </xf>
    <xf numFmtId="49" fontId="12" fillId="0" borderId="25" xfId="0" applyNumberFormat="1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right"/>
    </xf>
    <xf numFmtId="166" fontId="12" fillId="0" borderId="10" xfId="0" applyNumberFormat="1" applyFont="1" applyFill="1" applyBorder="1" applyAlignment="1">
      <alignment horizontal="right"/>
    </xf>
    <xf numFmtId="166" fontId="9" fillId="0" borderId="22" xfId="0" applyNumberFormat="1" applyFont="1" applyFill="1" applyBorder="1" applyAlignment="1">
      <alignment horizontal="right"/>
    </xf>
    <xf numFmtId="0" fontId="13" fillId="0" borderId="0" xfId="0" applyFont="1" applyFill="1" applyBorder="1"/>
    <xf numFmtId="166" fontId="12" fillId="0" borderId="1" xfId="0" applyNumberFormat="1" applyFont="1" applyFill="1" applyBorder="1" applyAlignment="1" applyProtection="1">
      <alignment horizontal="right"/>
    </xf>
    <xf numFmtId="0" fontId="14" fillId="0" borderId="37" xfId="0" applyFont="1" applyFill="1" applyBorder="1" applyAlignment="1">
      <alignment horizontal="right"/>
    </xf>
    <xf numFmtId="0" fontId="15" fillId="0" borderId="37" xfId="0" applyFont="1" applyFill="1" applyBorder="1" applyAlignment="1">
      <alignment horizontal="right"/>
    </xf>
    <xf numFmtId="0" fontId="12" fillId="0" borderId="38" xfId="0" applyFont="1" applyFill="1" applyBorder="1"/>
    <xf numFmtId="49" fontId="13" fillId="0" borderId="1" xfId="0" applyNumberFormat="1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 vertical="center"/>
    </xf>
    <xf numFmtId="49" fontId="12" fillId="0" borderId="22" xfId="0" applyNumberFormat="1" applyFont="1" applyFill="1" applyBorder="1" applyAlignment="1">
      <alignment horizontal="center" vertical="center"/>
    </xf>
    <xf numFmtId="166" fontId="12" fillId="0" borderId="5" xfId="0" applyNumberFormat="1" applyFont="1" applyFill="1" applyBorder="1" applyAlignment="1">
      <alignment horizontal="right"/>
    </xf>
    <xf numFmtId="0" fontId="2" fillId="0" borderId="0" xfId="0" applyFont="1" applyFill="1" applyBorder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right"/>
    </xf>
    <xf numFmtId="0" fontId="15" fillId="4" borderId="15" xfId="0" applyFont="1" applyFill="1" applyBorder="1" applyAlignment="1">
      <alignment horizontal="center"/>
    </xf>
    <xf numFmtId="49" fontId="15" fillId="4" borderId="15" xfId="0" applyNumberFormat="1" applyFont="1" applyFill="1" applyBorder="1" applyAlignment="1">
      <alignment horizontal="center"/>
    </xf>
    <xf numFmtId="0" fontId="15" fillId="4" borderId="15" xfId="0" applyFont="1" applyFill="1" applyBorder="1" applyAlignment="1">
      <alignment horizontal="center" vertical="center"/>
    </xf>
    <xf numFmtId="0" fontId="16" fillId="4" borderId="15" xfId="0" applyNumberFormat="1" applyFont="1" applyFill="1" applyBorder="1"/>
    <xf numFmtId="166" fontId="15" fillId="4" borderId="15" xfId="0" applyNumberFormat="1" applyFont="1" applyFill="1" applyBorder="1" applyAlignment="1">
      <alignment horizontal="right"/>
    </xf>
    <xf numFmtId="0" fontId="15" fillId="4" borderId="12" xfId="0" applyFont="1" applyFill="1" applyBorder="1"/>
    <xf numFmtId="164" fontId="15" fillId="4" borderId="11" xfId="0" applyNumberFormat="1" applyFont="1" applyFill="1" applyBorder="1" applyAlignment="1">
      <alignment horizontal="right"/>
    </xf>
    <xf numFmtId="0" fontId="13" fillId="4" borderId="15" xfId="0" applyFont="1" applyFill="1" applyBorder="1"/>
    <xf numFmtId="49" fontId="13" fillId="4" borderId="16" xfId="0" applyNumberFormat="1" applyFont="1" applyFill="1" applyBorder="1" applyAlignment="1">
      <alignment horizontal="center"/>
    </xf>
    <xf numFmtId="166" fontId="12" fillId="4" borderId="29" xfId="2" applyNumberFormat="1" applyFont="1" applyFill="1" applyBorder="1" applyAlignment="1">
      <alignment horizontal="right"/>
    </xf>
    <xf numFmtId="166" fontId="12" fillId="4" borderId="30" xfId="2" applyNumberFormat="1" applyFont="1" applyFill="1" applyBorder="1" applyAlignment="1">
      <alignment horizontal="right"/>
    </xf>
    <xf numFmtId="165" fontId="12" fillId="4" borderId="31" xfId="1" applyNumberFormat="1" applyFont="1" applyFill="1" applyBorder="1"/>
    <xf numFmtId="164" fontId="15" fillId="4" borderId="13" xfId="0" applyNumberFormat="1" applyFont="1" applyFill="1" applyBorder="1" applyAlignment="1">
      <alignment horizontal="right"/>
    </xf>
    <xf numFmtId="0" fontId="13" fillId="4" borderId="32" xfId="0" applyFont="1" applyFill="1" applyBorder="1"/>
    <xf numFmtId="49" fontId="13" fillId="4" borderId="33" xfId="0" applyNumberFormat="1" applyFont="1" applyFill="1" applyBorder="1" applyAlignment="1">
      <alignment horizontal="center"/>
    </xf>
    <xf numFmtId="166" fontId="12" fillId="4" borderId="31" xfId="0" applyNumberFormat="1" applyFont="1" applyFill="1" applyBorder="1"/>
    <xf numFmtId="164" fontId="15" fillId="4" borderId="13" xfId="0" applyNumberFormat="1" applyFont="1" applyFill="1" applyBorder="1" applyAlignment="1">
      <alignment horizontal="right" vertical="center" wrapText="1"/>
    </xf>
    <xf numFmtId="0" fontId="13" fillId="4" borderId="32" xfId="0" applyFont="1" applyFill="1" applyBorder="1" applyAlignment="1">
      <alignment vertical="center" wrapText="1"/>
    </xf>
    <xf numFmtId="49" fontId="13" fillId="4" borderId="33" xfId="0" applyNumberFormat="1" applyFont="1" applyFill="1" applyBorder="1" applyAlignment="1">
      <alignment horizontal="center" vertical="center" wrapText="1"/>
    </xf>
    <xf numFmtId="166" fontId="12" fillId="4" borderId="11" xfId="2" applyNumberFormat="1" applyFont="1" applyFill="1" applyBorder="1" applyAlignment="1">
      <alignment horizontal="right"/>
    </xf>
    <xf numFmtId="166" fontId="12" fillId="4" borderId="15" xfId="2" applyNumberFormat="1" applyFont="1" applyFill="1" applyBorder="1" applyAlignment="1">
      <alignment horizontal="right"/>
    </xf>
    <xf numFmtId="166" fontId="12" fillId="4" borderId="12" xfId="0" applyNumberFormat="1" applyFont="1" applyFill="1" applyBorder="1"/>
    <xf numFmtId="0" fontId="15" fillId="4" borderId="13" xfId="0" applyFont="1" applyFill="1" applyBorder="1" applyAlignment="1">
      <alignment horizontal="right"/>
    </xf>
    <xf numFmtId="166" fontId="12" fillId="4" borderId="29" xfId="0" applyNumberFormat="1" applyFont="1" applyFill="1" applyBorder="1" applyAlignment="1">
      <alignment horizontal="right"/>
    </xf>
    <xf numFmtId="166" fontId="12" fillId="4" borderId="30" xfId="0" applyNumberFormat="1" applyFont="1" applyFill="1" applyBorder="1" applyAlignment="1">
      <alignment horizontal="right"/>
    </xf>
    <xf numFmtId="0" fontId="13" fillId="4" borderId="16" xfId="0" applyFont="1" applyFill="1" applyBorder="1"/>
    <xf numFmtId="166" fontId="2" fillId="4" borderId="13" xfId="0" applyNumberFormat="1" applyFont="1" applyFill="1" applyBorder="1" applyAlignment="1">
      <alignment horizontal="left"/>
    </xf>
    <xf numFmtId="166" fontId="12" fillId="4" borderId="32" xfId="2" applyNumberFormat="1" applyFont="1" applyFill="1" applyBorder="1" applyAlignment="1">
      <alignment horizontal="right"/>
    </xf>
    <xf numFmtId="166" fontId="12" fillId="4" borderId="14" xfId="0" applyNumberFormat="1" applyFont="1" applyFill="1" applyBorder="1"/>
    <xf numFmtId="166" fontId="3" fillId="4" borderId="13" xfId="0" applyNumberFormat="1" applyFont="1" applyFill="1" applyBorder="1" applyAlignment="1">
      <alignment horizontal="left"/>
    </xf>
    <xf numFmtId="166" fontId="3" fillId="4" borderId="32" xfId="2" applyNumberFormat="1" applyFont="1" applyFill="1" applyBorder="1" applyAlignment="1">
      <alignment horizontal="right"/>
    </xf>
    <xf numFmtId="166" fontId="3" fillId="4" borderId="12" xfId="0" applyNumberFormat="1" applyFont="1" applyFill="1" applyBorder="1"/>
    <xf numFmtId="166" fontId="3" fillId="4" borderId="42" xfId="0" applyNumberFormat="1" applyFont="1" applyFill="1" applyBorder="1" applyAlignment="1"/>
    <xf numFmtId="166" fontId="3" fillId="4" borderId="4" xfId="0" applyNumberFormat="1" applyFont="1" applyFill="1" applyBorder="1"/>
    <xf numFmtId="0" fontId="16" fillId="4" borderId="11" xfId="0" applyFont="1" applyFill="1" applyBorder="1" applyAlignment="1">
      <alignment horizontal="right"/>
    </xf>
    <xf numFmtId="0" fontId="11" fillId="4" borderId="15" xfId="0" applyFont="1" applyFill="1" applyBorder="1"/>
    <xf numFmtId="49" fontId="11" fillId="4" borderId="16" xfId="0" applyNumberFormat="1" applyFont="1" applyFill="1" applyBorder="1" applyAlignment="1">
      <alignment horizontal="center"/>
    </xf>
    <xf numFmtId="49" fontId="13" fillId="4" borderId="16" xfId="0" applyNumberFormat="1" applyFont="1" applyFill="1" applyBorder="1" applyAlignment="1">
      <alignment horizontal="center"/>
    </xf>
    <xf numFmtId="0" fontId="17" fillId="0" borderId="22" xfId="0" applyNumberFormat="1" applyFont="1" applyFill="1" applyBorder="1" applyAlignment="1">
      <alignment horizontal="center"/>
    </xf>
    <xf numFmtId="165" fontId="12" fillId="0" borderId="23" xfId="1" applyNumberFormat="1" applyFont="1" applyFill="1" applyBorder="1"/>
    <xf numFmtId="166" fontId="12" fillId="0" borderId="29" xfId="2" applyNumberFormat="1" applyFont="1" applyFill="1" applyBorder="1" applyAlignment="1">
      <alignment horizontal="right"/>
    </xf>
    <xf numFmtId="166" fontId="12" fillId="0" borderId="30" xfId="2" applyNumberFormat="1" applyFont="1" applyFill="1" applyBorder="1" applyAlignment="1">
      <alignment horizontal="right"/>
    </xf>
    <xf numFmtId="165" fontId="12" fillId="0" borderId="31" xfId="1" applyNumberFormat="1" applyFont="1" applyFill="1" applyBorder="1"/>
    <xf numFmtId="164" fontId="14" fillId="0" borderId="29" xfId="0" applyNumberFormat="1" applyFont="1" applyFill="1" applyBorder="1" applyAlignment="1">
      <alignment horizontal="right"/>
    </xf>
    <xf numFmtId="0" fontId="12" fillId="0" borderId="30" xfId="0" applyFont="1" applyFill="1" applyBorder="1" applyAlignment="1">
      <alignment wrapText="1"/>
    </xf>
    <xf numFmtId="49" fontId="12" fillId="0" borderId="30" xfId="0" applyNumberFormat="1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 vertical="center"/>
    </xf>
    <xf numFmtId="0" fontId="9" fillId="0" borderId="30" xfId="0" applyNumberFormat="1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20" fillId="2" borderId="20" xfId="0" applyFont="1" applyFill="1" applyBorder="1"/>
    <xf numFmtId="0" fontId="0" fillId="2" borderId="20" xfId="0" applyFont="1" applyFill="1" applyBorder="1"/>
    <xf numFmtId="44" fontId="26" fillId="2" borderId="23" xfId="0" applyNumberFormat="1" applyFont="1" applyFill="1" applyBorder="1"/>
    <xf numFmtId="49" fontId="13" fillId="4" borderId="16" xfId="0" applyNumberFormat="1" applyFont="1" applyFill="1" applyBorder="1" applyAlignment="1">
      <alignment horizontal="center"/>
    </xf>
    <xf numFmtId="166" fontId="6" fillId="2" borderId="0" xfId="0" applyNumberFormat="1" applyFont="1" applyFill="1" applyBorder="1"/>
    <xf numFmtId="166" fontId="2" fillId="2" borderId="0" xfId="0" applyNumberFormat="1" applyFont="1" applyFill="1"/>
    <xf numFmtId="166" fontId="3" fillId="0" borderId="0" xfId="0" applyNumberFormat="1" applyFont="1" applyFill="1" applyBorder="1" applyAlignment="1"/>
    <xf numFmtId="166" fontId="2" fillId="2" borderId="0" xfId="0" applyNumberFormat="1" applyFont="1" applyFill="1" applyAlignment="1"/>
    <xf numFmtId="166" fontId="4" fillId="2" borderId="0" xfId="0" applyNumberFormat="1" applyFont="1" applyFill="1" applyBorder="1" applyAlignment="1"/>
    <xf numFmtId="166" fontId="0" fillId="0" borderId="0" xfId="0" applyNumberFormat="1"/>
    <xf numFmtId="166" fontId="23" fillId="0" borderId="0" xfId="0" applyNumberFormat="1" applyFont="1" applyFill="1" applyBorder="1" applyAlignment="1">
      <alignment horizontal="center"/>
    </xf>
    <xf numFmtId="166" fontId="22" fillId="0" borderId="0" xfId="0" applyNumberFormat="1" applyFont="1" applyFill="1" applyBorder="1" applyAlignment="1">
      <alignment horizontal="center"/>
    </xf>
    <xf numFmtId="166" fontId="6" fillId="0" borderId="0" xfId="1" applyNumberFormat="1" applyFont="1" applyFill="1" applyBorder="1"/>
    <xf numFmtId="166" fontId="6" fillId="0" borderId="0" xfId="1" applyNumberFormat="1" applyFont="1" applyBorder="1"/>
    <xf numFmtId="166" fontId="6" fillId="0" borderId="0" xfId="0" applyNumberFormat="1" applyFont="1" applyFill="1" applyBorder="1"/>
    <xf numFmtId="166" fontId="6" fillId="0" borderId="0" xfId="0" applyNumberFormat="1" applyFont="1" applyBorder="1"/>
    <xf numFmtId="166" fontId="21" fillId="2" borderId="0" xfId="0" applyNumberFormat="1" applyFont="1" applyFill="1" applyBorder="1"/>
    <xf numFmtId="166" fontId="21" fillId="2" borderId="0" xfId="0" applyNumberFormat="1" applyFont="1" applyFill="1" applyBorder="1" applyAlignment="1">
      <alignment vertical="center" wrapText="1"/>
    </xf>
    <xf numFmtId="166" fontId="18" fillId="2" borderId="0" xfId="0" applyNumberFormat="1" applyFont="1" applyFill="1" applyBorder="1"/>
    <xf numFmtId="166" fontId="21" fillId="2" borderId="0" xfId="0" applyNumberFormat="1" applyFont="1" applyFill="1" applyBorder="1" applyAlignment="1"/>
    <xf numFmtId="166" fontId="18" fillId="0" borderId="0" xfId="0" applyNumberFormat="1" applyFont="1" applyFill="1" applyBorder="1"/>
    <xf numFmtId="166" fontId="18" fillId="0" borderId="0" xfId="0" applyNumberFormat="1" applyFont="1" applyBorder="1"/>
    <xf numFmtId="166" fontId="18" fillId="0" borderId="1" xfId="0" applyNumberFormat="1" applyFont="1" applyBorder="1"/>
    <xf numFmtId="166" fontId="2" fillId="0" borderId="1" xfId="0" applyNumberFormat="1" applyFont="1" applyBorder="1"/>
    <xf numFmtId="164" fontId="14" fillId="0" borderId="17" xfId="0" applyNumberFormat="1" applyFont="1" applyFill="1" applyBorder="1" applyAlignment="1">
      <alignment horizontal="right"/>
    </xf>
    <xf numFmtId="0" fontId="12" fillId="0" borderId="7" xfId="0" quotePrefix="1" applyFont="1" applyFill="1" applyBorder="1"/>
    <xf numFmtId="49" fontId="12" fillId="0" borderId="7" xfId="0" quotePrefix="1" applyNumberFormat="1" applyFont="1" applyFill="1" applyBorder="1" applyAlignment="1">
      <alignment horizontal="center"/>
    </xf>
    <xf numFmtId="165" fontId="12" fillId="0" borderId="18" xfId="1" applyNumberFormat="1" applyFont="1" applyFill="1" applyBorder="1"/>
    <xf numFmtId="0" fontId="3" fillId="4" borderId="2" xfId="0" applyNumberFormat="1" applyFont="1" applyFill="1" applyBorder="1" applyAlignment="1"/>
    <xf numFmtId="166" fontId="3" fillId="4" borderId="12" xfId="0" applyNumberFormat="1" applyFont="1" applyFill="1" applyBorder="1" applyAlignment="1"/>
    <xf numFmtId="166" fontId="2" fillId="0" borderId="0" xfId="0" applyNumberFormat="1" applyFont="1" applyFill="1" applyAlignment="1">
      <alignment horizontal="right"/>
    </xf>
    <xf numFmtId="166" fontId="2" fillId="0" borderId="0" xfId="2" applyNumberFormat="1" applyFont="1" applyAlignment="1">
      <alignment horizontal="right"/>
    </xf>
    <xf numFmtId="166" fontId="2" fillId="0" borderId="0" xfId="0" applyNumberFormat="1" applyFont="1"/>
    <xf numFmtId="166" fontId="3" fillId="5" borderId="15" xfId="0" applyNumberFormat="1" applyFont="1" applyFill="1" applyBorder="1"/>
    <xf numFmtId="166" fontId="28" fillId="5" borderId="12" xfId="0" applyNumberFormat="1" applyFont="1" applyFill="1" applyBorder="1"/>
    <xf numFmtId="166" fontId="18" fillId="0" borderId="7" xfId="0" applyNumberFormat="1" applyFont="1" applyBorder="1"/>
    <xf numFmtId="166" fontId="28" fillId="5" borderId="15" xfId="2" applyNumberFormat="1" applyFont="1" applyFill="1" applyBorder="1" applyAlignment="1">
      <alignment horizontal="center"/>
    </xf>
    <xf numFmtId="0" fontId="28" fillId="5" borderId="12" xfId="0" applyFont="1" applyFill="1" applyBorder="1" applyAlignment="1">
      <alignment horizontal="center"/>
    </xf>
    <xf numFmtId="166" fontId="2" fillId="6" borderId="1" xfId="0" applyNumberFormat="1" applyFont="1" applyFill="1" applyBorder="1"/>
    <xf numFmtId="166" fontId="18" fillId="6" borderId="1" xfId="0" applyNumberFormat="1" applyFont="1" applyFill="1" applyBorder="1"/>
    <xf numFmtId="166" fontId="12" fillId="0" borderId="0" xfId="0" applyNumberFormat="1" applyFont="1"/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3" fillId="4" borderId="39" xfId="0" applyFont="1" applyFill="1" applyBorder="1" applyAlignment="1">
      <alignment horizontal="center"/>
    </xf>
    <xf numFmtId="0" fontId="13" fillId="4" borderId="40" xfId="0" applyFont="1" applyFill="1" applyBorder="1" applyAlignment="1">
      <alignment horizontal="center"/>
    </xf>
    <xf numFmtId="164" fontId="14" fillId="0" borderId="16" xfId="0" applyNumberFormat="1" applyFont="1" applyFill="1" applyBorder="1" applyAlignment="1">
      <alignment horizontal="center"/>
    </xf>
    <xf numFmtId="164" fontId="14" fillId="0" borderId="3" xfId="0" applyNumberFormat="1" applyFont="1" applyFill="1" applyBorder="1" applyAlignment="1">
      <alignment horizontal="center"/>
    </xf>
    <xf numFmtId="164" fontId="14" fillId="0" borderId="43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164" fontId="14" fillId="0" borderId="2" xfId="0" applyNumberFormat="1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9" fillId="4" borderId="16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4" fontId="27" fillId="2" borderId="1" xfId="2" applyFont="1" applyFill="1" applyBorder="1" applyAlignment="1">
      <alignment horizontal="center"/>
    </xf>
    <xf numFmtId="0" fontId="0" fillId="2" borderId="25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44" fontId="1" fillId="2" borderId="1" xfId="2" applyFont="1" applyFill="1" applyBorder="1" applyAlignment="1">
      <alignment horizontal="center"/>
    </xf>
    <xf numFmtId="44" fontId="2" fillId="2" borderId="1" xfId="2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5" fillId="2" borderId="24" xfId="0" applyFont="1" applyFill="1" applyBorder="1" applyAlignment="1">
      <alignment horizontal="left"/>
    </xf>
    <xf numFmtId="0" fontId="25" fillId="2" borderId="25" xfId="0" applyFont="1" applyFill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25" fillId="2" borderId="19" xfId="0" applyFont="1" applyFill="1" applyBorder="1" applyAlignment="1">
      <alignment horizontal="left"/>
    </xf>
    <xf numFmtId="0" fontId="25" fillId="2" borderId="1" xfId="0" applyFont="1" applyFill="1" applyBorder="1" applyAlignment="1">
      <alignment horizontal="left"/>
    </xf>
    <xf numFmtId="0" fontId="14" fillId="0" borderId="44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45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14" fillId="0" borderId="43" xfId="0" applyFont="1" applyFill="1" applyBorder="1" applyAlignment="1">
      <alignment horizontal="center"/>
    </xf>
    <xf numFmtId="0" fontId="6" fillId="0" borderId="49" xfId="0" applyFont="1" applyFill="1" applyBorder="1" applyAlignment="1">
      <alignment horizontal="center" wrapText="1"/>
    </xf>
    <xf numFmtId="0" fontId="6" fillId="0" borderId="50" xfId="0" applyFont="1" applyFill="1" applyBorder="1" applyAlignment="1">
      <alignment horizontal="center" wrapText="1"/>
    </xf>
    <xf numFmtId="0" fontId="6" fillId="0" borderId="48" xfId="0" applyFont="1" applyFill="1" applyBorder="1" applyAlignment="1">
      <alignment horizontal="center" wrapText="1"/>
    </xf>
    <xf numFmtId="0" fontId="12" fillId="0" borderId="36" xfId="0" applyFont="1" applyFill="1" applyBorder="1" applyAlignment="1">
      <alignment horizontal="center"/>
    </xf>
    <xf numFmtId="0" fontId="12" fillId="0" borderId="31" xfId="0" applyFont="1" applyFill="1" applyBorder="1" applyAlignment="1">
      <alignment horizontal="center"/>
    </xf>
    <xf numFmtId="166" fontId="3" fillId="4" borderId="2" xfId="0" applyNumberFormat="1" applyFont="1" applyFill="1" applyBorder="1" applyAlignment="1">
      <alignment horizontal="left"/>
    </xf>
    <xf numFmtId="166" fontId="3" fillId="4" borderId="4" xfId="0" applyNumberFormat="1" applyFont="1" applyFill="1" applyBorder="1" applyAlignment="1">
      <alignment horizontal="left"/>
    </xf>
    <xf numFmtId="49" fontId="13" fillId="4" borderId="16" xfId="0" applyNumberFormat="1" applyFont="1" applyFill="1" applyBorder="1" applyAlignment="1">
      <alignment horizontal="center"/>
    </xf>
    <xf numFmtId="49" fontId="13" fillId="4" borderId="3" xfId="0" applyNumberFormat="1" applyFont="1" applyFill="1" applyBorder="1" applyAlignment="1">
      <alignment horizontal="center"/>
    </xf>
    <xf numFmtId="49" fontId="13" fillId="4" borderId="4" xfId="0" applyNumberFormat="1" applyFont="1" applyFill="1" applyBorder="1" applyAlignment="1">
      <alignment horizontal="center"/>
    </xf>
    <xf numFmtId="166" fontId="12" fillId="0" borderId="5" xfId="0" applyNumberFormat="1" applyFont="1" applyFill="1" applyBorder="1" applyAlignment="1">
      <alignment horizontal="right" vertical="center"/>
    </xf>
    <xf numFmtId="166" fontId="12" fillId="0" borderId="30" xfId="0" applyNumberFormat="1" applyFont="1" applyFill="1" applyBorder="1" applyAlignment="1">
      <alignment horizontal="right" vertical="center"/>
    </xf>
    <xf numFmtId="166" fontId="12" fillId="0" borderId="5" xfId="2" applyNumberFormat="1" applyFont="1" applyFill="1" applyBorder="1" applyAlignment="1">
      <alignment horizontal="right" vertical="center"/>
    </xf>
    <xf numFmtId="166" fontId="12" fillId="0" borderId="30" xfId="2" applyNumberFormat="1" applyFont="1" applyFill="1" applyBorder="1" applyAlignment="1">
      <alignment horizontal="right" vertical="center"/>
    </xf>
    <xf numFmtId="166" fontId="28" fillId="5" borderId="11" xfId="0" applyNumberFormat="1" applyFont="1" applyFill="1" applyBorder="1" applyAlignment="1">
      <alignment horizontal="center"/>
    </xf>
    <xf numFmtId="166" fontId="28" fillId="5" borderId="15" xfId="0" applyNumberFormat="1" applyFont="1" applyFill="1" applyBorder="1" applyAlignment="1">
      <alignment horizontal="center"/>
    </xf>
    <xf numFmtId="166" fontId="18" fillId="0" borderId="7" xfId="0" applyNumberFormat="1" applyFont="1" applyFill="1" applyBorder="1" applyAlignment="1">
      <alignment horizontal="left"/>
    </xf>
    <xf numFmtId="44" fontId="19" fillId="0" borderId="22" xfId="0" applyNumberFormat="1" applyFont="1" applyFill="1" applyBorder="1" applyAlignment="1">
      <alignment horizontal="center"/>
    </xf>
    <xf numFmtId="0" fontId="28" fillId="0" borderId="2" xfId="0" applyNumberFormat="1" applyFont="1" applyFill="1" applyBorder="1" applyAlignment="1">
      <alignment horizontal="left"/>
    </xf>
    <xf numFmtId="0" fontId="28" fillId="0" borderId="4" xfId="0" applyNumberFormat="1" applyFont="1" applyFill="1" applyBorder="1" applyAlignment="1">
      <alignment horizontal="left"/>
    </xf>
    <xf numFmtId="166" fontId="3" fillId="4" borderId="34" xfId="0" applyNumberFormat="1" applyFont="1" applyFill="1" applyBorder="1" applyAlignment="1">
      <alignment horizontal="center"/>
    </xf>
    <xf numFmtId="166" fontId="3" fillId="4" borderId="45" xfId="0" applyNumberFormat="1" applyFont="1" applyFill="1" applyBorder="1" applyAlignment="1">
      <alignment horizontal="center"/>
    </xf>
    <xf numFmtId="166" fontId="18" fillId="0" borderId="1" xfId="0" applyNumberFormat="1" applyFont="1" applyFill="1" applyBorder="1" applyAlignment="1">
      <alignment horizontal="left"/>
    </xf>
    <xf numFmtId="166" fontId="3" fillId="5" borderId="2" xfId="0" applyNumberFormat="1" applyFont="1" applyFill="1" applyBorder="1" applyAlignment="1">
      <alignment horizontal="center"/>
    </xf>
    <xf numFmtId="166" fontId="3" fillId="5" borderId="3" xfId="0" applyNumberFormat="1" applyFont="1" applyFill="1" applyBorder="1" applyAlignment="1">
      <alignment horizontal="center"/>
    </xf>
    <xf numFmtId="166" fontId="3" fillId="5" borderId="43" xfId="0" applyNumberFormat="1" applyFont="1" applyFill="1" applyBorder="1" applyAlignment="1">
      <alignment horizontal="center"/>
    </xf>
    <xf numFmtId="166" fontId="2" fillId="6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left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928"/>
  <sheetViews>
    <sheetView tabSelected="1" topLeftCell="A271" zoomScaleNormal="100" workbookViewId="0">
      <selection activeCell="N289" sqref="N289"/>
    </sheetView>
  </sheetViews>
  <sheetFormatPr defaultRowHeight="15" x14ac:dyDescent="0.25"/>
  <cols>
    <col min="1" max="1" width="2.42578125" customWidth="1"/>
    <col min="2" max="2" width="6.5703125" style="75" customWidth="1"/>
    <col min="3" max="3" width="25.140625" style="16" customWidth="1"/>
    <col min="4" max="4" width="6.42578125" style="43" customWidth="1"/>
    <col min="5" max="5" width="5.5703125" style="14" customWidth="1"/>
    <col min="6" max="6" width="12.140625" style="104" customWidth="1"/>
    <col min="7" max="7" width="15.5703125" style="105" bestFit="1" customWidth="1"/>
    <col min="8" max="8" width="14.7109375" style="34" bestFit="1" customWidth="1"/>
    <col min="9" max="9" width="12.28515625" bestFit="1" customWidth="1"/>
    <col min="10" max="10" width="16" style="278" customWidth="1"/>
    <col min="11" max="11" width="14.85546875" customWidth="1"/>
    <col min="12" max="12" width="13.140625" style="3" customWidth="1"/>
    <col min="13" max="14" width="15.5703125" customWidth="1"/>
  </cols>
  <sheetData>
    <row r="1" spans="2:21" s="3" customFormat="1" ht="15.75" thickBot="1" x14ac:dyDescent="0.3">
      <c r="B1" s="336"/>
      <c r="C1" s="336"/>
      <c r="D1" s="336"/>
      <c r="E1" s="336"/>
      <c r="F1" s="336"/>
      <c r="G1" s="336"/>
      <c r="H1" s="336"/>
      <c r="I1" s="336"/>
      <c r="J1" s="274"/>
      <c r="K1" s="9"/>
    </row>
    <row r="2" spans="2:21" ht="15.75" thickBot="1" x14ac:dyDescent="0.3">
      <c r="B2" s="310" t="s">
        <v>0</v>
      </c>
      <c r="C2" s="311"/>
      <c r="D2" s="311"/>
      <c r="E2" s="311"/>
      <c r="F2" s="311"/>
      <c r="G2" s="311"/>
      <c r="H2" s="311"/>
      <c r="I2" s="312"/>
      <c r="J2" s="275"/>
      <c r="K2" s="10"/>
      <c r="M2" s="3"/>
      <c r="N2" s="3"/>
      <c r="O2" s="3"/>
      <c r="P2" s="3"/>
      <c r="Q2" s="3"/>
      <c r="R2" s="3"/>
      <c r="S2" s="3"/>
      <c r="T2" s="3"/>
      <c r="U2" s="3"/>
    </row>
    <row r="3" spans="2:21" s="3" customFormat="1" ht="15.75" thickBot="1" x14ac:dyDescent="0.3">
      <c r="B3" s="337"/>
      <c r="C3" s="337"/>
      <c r="D3" s="337"/>
      <c r="E3" s="337"/>
      <c r="F3" s="337"/>
      <c r="G3" s="337"/>
      <c r="H3" s="337"/>
      <c r="I3" s="337"/>
      <c r="J3" s="276"/>
      <c r="K3" s="17"/>
    </row>
    <row r="4" spans="2:21" ht="15.75" thickBot="1" x14ac:dyDescent="0.3">
      <c r="B4" s="310" t="s">
        <v>35</v>
      </c>
      <c r="C4" s="311"/>
      <c r="D4" s="311"/>
      <c r="E4" s="311"/>
      <c r="F4" s="311"/>
      <c r="G4" s="311"/>
      <c r="H4" s="311"/>
      <c r="I4" s="312"/>
      <c r="J4" s="277"/>
      <c r="K4" s="11"/>
      <c r="M4" s="3"/>
      <c r="N4" s="3"/>
      <c r="O4" s="3"/>
      <c r="P4" s="3"/>
      <c r="Q4" s="3"/>
      <c r="R4" s="3"/>
      <c r="S4" s="3"/>
      <c r="T4" s="3"/>
      <c r="U4" s="3"/>
    </row>
    <row r="5" spans="2:21" x14ac:dyDescent="0.25">
      <c r="B5" s="338" t="s">
        <v>378</v>
      </c>
      <c r="C5" s="338"/>
      <c r="D5" s="157"/>
      <c r="E5" s="158"/>
      <c r="F5" s="95"/>
      <c r="G5" s="113"/>
      <c r="H5" s="107"/>
      <c r="I5" s="159"/>
      <c r="M5" s="3"/>
      <c r="N5" s="3"/>
      <c r="O5" s="3"/>
      <c r="P5" s="3"/>
      <c r="Q5" s="3"/>
      <c r="R5" s="3"/>
      <c r="S5" s="3"/>
      <c r="T5" s="3"/>
      <c r="U5" s="3"/>
    </row>
    <row r="6" spans="2:21" x14ac:dyDescent="0.25">
      <c r="B6" s="338" t="s">
        <v>446</v>
      </c>
      <c r="C6" s="338"/>
      <c r="D6" s="338"/>
      <c r="E6" s="338"/>
      <c r="F6" s="338"/>
      <c r="G6" s="338"/>
      <c r="H6" s="107"/>
      <c r="I6" s="159"/>
      <c r="M6" s="3"/>
      <c r="N6" s="3"/>
      <c r="O6" s="3"/>
      <c r="P6" s="3"/>
      <c r="Q6" s="3"/>
      <c r="R6" s="3"/>
      <c r="S6" s="3"/>
      <c r="T6" s="3"/>
      <c r="U6" s="3"/>
    </row>
    <row r="7" spans="2:21" x14ac:dyDescent="0.25">
      <c r="B7" s="338" t="s">
        <v>379</v>
      </c>
      <c r="C7" s="338"/>
      <c r="D7" s="157"/>
      <c r="E7" s="158"/>
      <c r="F7" s="95"/>
      <c r="G7" s="113"/>
      <c r="H7" s="107"/>
      <c r="I7" s="159"/>
      <c r="M7" s="3"/>
      <c r="N7" s="3"/>
      <c r="O7" s="3"/>
      <c r="P7" s="3"/>
      <c r="Q7" s="3"/>
      <c r="R7" s="3"/>
      <c r="S7" s="3"/>
      <c r="T7" s="3"/>
      <c r="U7" s="3"/>
    </row>
    <row r="8" spans="2:21" x14ac:dyDescent="0.25">
      <c r="B8" s="338" t="s">
        <v>382</v>
      </c>
      <c r="C8" s="338"/>
      <c r="D8" s="338"/>
      <c r="E8" s="160"/>
      <c r="F8" s="160"/>
      <c r="G8" s="160"/>
      <c r="H8" s="109"/>
      <c r="I8" s="160"/>
      <c r="M8" s="5"/>
      <c r="N8" s="5"/>
      <c r="O8" s="3"/>
      <c r="P8" s="3"/>
      <c r="Q8" s="3"/>
      <c r="R8" s="3"/>
      <c r="S8" s="3"/>
      <c r="T8" s="3"/>
      <c r="U8" s="3"/>
    </row>
    <row r="9" spans="2:21" ht="15.75" thickBot="1" x14ac:dyDescent="0.3">
      <c r="B9" s="337"/>
      <c r="C9" s="337"/>
      <c r="D9" s="337"/>
      <c r="E9" s="337"/>
      <c r="F9" s="337"/>
      <c r="G9" s="337"/>
      <c r="H9" s="337"/>
      <c r="I9" s="337"/>
      <c r="M9" s="3"/>
      <c r="N9" s="3"/>
      <c r="O9" s="3"/>
      <c r="P9" s="3"/>
    </row>
    <row r="10" spans="2:21" ht="15.75" thickBot="1" x14ac:dyDescent="0.3">
      <c r="B10" s="310" t="s">
        <v>34</v>
      </c>
      <c r="C10" s="311"/>
      <c r="D10" s="311"/>
      <c r="E10" s="311"/>
      <c r="F10" s="311"/>
      <c r="G10" s="311"/>
      <c r="H10" s="311"/>
      <c r="I10" s="312"/>
      <c r="M10" s="3"/>
      <c r="N10" s="3"/>
      <c r="O10" s="3"/>
      <c r="P10" s="3"/>
    </row>
    <row r="11" spans="2:21" ht="16.5" thickBot="1" x14ac:dyDescent="0.3">
      <c r="B11" s="322"/>
      <c r="C11" s="323"/>
      <c r="D11" s="323"/>
      <c r="E11" s="323"/>
      <c r="F11" s="323"/>
      <c r="G11" s="323"/>
      <c r="H11" s="323"/>
      <c r="I11" s="324"/>
      <c r="M11" s="3"/>
      <c r="N11" s="3"/>
      <c r="O11" s="3"/>
      <c r="P11" s="3"/>
      <c r="Q11" s="3"/>
      <c r="R11" s="3"/>
      <c r="S11" s="3"/>
      <c r="T11" s="3"/>
    </row>
    <row r="12" spans="2:21" ht="15.75" thickBot="1" x14ac:dyDescent="0.3">
      <c r="B12" s="161"/>
      <c r="C12" s="159"/>
      <c r="D12" s="162"/>
      <c r="E12" s="158"/>
      <c r="F12" s="95"/>
      <c r="G12" s="325" t="s">
        <v>28</v>
      </c>
      <c r="H12" s="326"/>
      <c r="I12" s="163"/>
      <c r="M12" s="4"/>
      <c r="N12" s="4"/>
      <c r="O12" s="3"/>
      <c r="P12" s="3"/>
      <c r="Q12" s="3"/>
      <c r="R12" s="3"/>
      <c r="S12" s="3"/>
      <c r="T12" s="3"/>
    </row>
    <row r="13" spans="2:21" s="79" customFormat="1" ht="12.75" thickBot="1" x14ac:dyDescent="0.25">
      <c r="B13" s="219" t="s">
        <v>1</v>
      </c>
      <c r="C13" s="220" t="s">
        <v>29</v>
      </c>
      <c r="D13" s="221"/>
      <c r="E13" s="222" t="s">
        <v>331</v>
      </c>
      <c r="F13" s="223" t="s">
        <v>125</v>
      </c>
      <c r="G13" s="224" t="s">
        <v>333</v>
      </c>
      <c r="H13" s="224" t="s">
        <v>332</v>
      </c>
      <c r="I13" s="225" t="s">
        <v>126</v>
      </c>
      <c r="J13" s="279"/>
      <c r="K13" s="136" t="s">
        <v>132</v>
      </c>
      <c r="L13" s="137"/>
      <c r="M13" s="77"/>
      <c r="N13" s="78"/>
    </row>
    <row r="14" spans="2:21" s="6" customFormat="1" ht="15.75" thickBot="1" x14ac:dyDescent="0.3">
      <c r="B14" s="164"/>
      <c r="C14" s="165"/>
      <c r="D14" s="157"/>
      <c r="E14" s="166"/>
      <c r="F14" s="87"/>
      <c r="G14" s="106"/>
      <c r="H14" s="167"/>
      <c r="I14" s="165"/>
      <c r="J14" s="280"/>
      <c r="K14" s="138"/>
      <c r="L14" s="135"/>
      <c r="M14" s="7"/>
      <c r="N14" s="7"/>
    </row>
    <row r="15" spans="2:21" ht="15.75" thickBot="1" x14ac:dyDescent="0.3">
      <c r="B15" s="226" t="s">
        <v>38</v>
      </c>
      <c r="C15" s="227" t="s">
        <v>69</v>
      </c>
      <c r="D15" s="272"/>
      <c r="E15" s="313"/>
      <c r="F15" s="314"/>
      <c r="G15" s="314"/>
      <c r="H15" s="314"/>
      <c r="I15" s="315"/>
      <c r="J15" s="281"/>
      <c r="K15" s="18"/>
      <c r="L15" s="19"/>
      <c r="M15" s="20"/>
      <c r="N15" s="1"/>
    </row>
    <row r="16" spans="2:21" x14ac:dyDescent="0.25">
      <c r="B16" s="293" t="s">
        <v>39</v>
      </c>
      <c r="C16" s="294" t="s">
        <v>254</v>
      </c>
      <c r="D16" s="295"/>
      <c r="E16" s="57" t="s">
        <v>33</v>
      </c>
      <c r="F16" s="84" t="s">
        <v>263</v>
      </c>
      <c r="G16" s="58">
        <v>80</v>
      </c>
      <c r="H16" s="58">
        <f>F16*G16</f>
        <v>1600</v>
      </c>
      <c r="I16" s="296"/>
      <c r="J16" s="281"/>
      <c r="K16" s="18"/>
      <c r="L16" s="22"/>
      <c r="M16" s="20"/>
      <c r="N16" s="1"/>
    </row>
    <row r="17" spans="2:14" x14ac:dyDescent="0.25">
      <c r="B17" s="67" t="s">
        <v>40</v>
      </c>
      <c r="C17" s="59" t="s">
        <v>2</v>
      </c>
      <c r="D17" s="60"/>
      <c r="E17" s="61" t="s">
        <v>33</v>
      </c>
      <c r="F17" s="81" t="s">
        <v>255</v>
      </c>
      <c r="G17" s="44">
        <v>10</v>
      </c>
      <c r="H17" s="44">
        <f t="shared" ref="H17:H31" si="0">F17*G17</f>
        <v>100</v>
      </c>
      <c r="I17" s="169"/>
      <c r="J17" s="282"/>
      <c r="K17" s="18"/>
      <c r="L17" s="22"/>
      <c r="M17" s="20"/>
      <c r="N17" s="1"/>
    </row>
    <row r="18" spans="2:14" x14ac:dyDescent="0.25">
      <c r="B18" s="67" t="s">
        <v>41</v>
      </c>
      <c r="C18" s="59" t="s">
        <v>3</v>
      </c>
      <c r="D18" s="60"/>
      <c r="E18" s="61"/>
      <c r="F18" s="81"/>
      <c r="G18" s="110"/>
      <c r="H18" s="44"/>
      <c r="I18" s="169"/>
      <c r="J18" s="282"/>
      <c r="K18" s="18"/>
      <c r="L18" s="22"/>
      <c r="M18" s="20"/>
      <c r="N18" s="1"/>
    </row>
    <row r="19" spans="2:14" x14ac:dyDescent="0.25">
      <c r="B19" s="67" t="s">
        <v>42</v>
      </c>
      <c r="C19" s="59" t="s">
        <v>4</v>
      </c>
      <c r="D19" s="60"/>
      <c r="E19" s="61" t="s">
        <v>33</v>
      </c>
      <c r="F19" s="81" t="s">
        <v>256</v>
      </c>
      <c r="G19" s="110"/>
      <c r="H19" s="44"/>
      <c r="I19" s="169"/>
      <c r="J19" s="282"/>
      <c r="K19" s="18"/>
      <c r="L19" s="22"/>
      <c r="M19" s="20"/>
      <c r="N19" s="1"/>
    </row>
    <row r="20" spans="2:14" x14ac:dyDescent="0.25">
      <c r="B20" s="67" t="s">
        <v>43</v>
      </c>
      <c r="C20" s="59" t="s">
        <v>5</v>
      </c>
      <c r="D20" s="60"/>
      <c r="E20" s="61" t="s">
        <v>33</v>
      </c>
      <c r="F20" s="81"/>
      <c r="G20" s="110"/>
      <c r="H20" s="44"/>
      <c r="I20" s="169"/>
      <c r="J20" s="282"/>
      <c r="K20" s="18"/>
      <c r="L20" s="22"/>
      <c r="M20" s="20"/>
      <c r="N20" s="1"/>
    </row>
    <row r="21" spans="2:14" ht="26.25" x14ac:dyDescent="0.25">
      <c r="B21" s="67" t="s">
        <v>44</v>
      </c>
      <c r="C21" s="76" t="s">
        <v>280</v>
      </c>
      <c r="D21" s="60"/>
      <c r="E21" s="170" t="s">
        <v>7</v>
      </c>
      <c r="F21" s="80"/>
      <c r="G21" s="150"/>
      <c r="H21" s="44"/>
      <c r="I21" s="169"/>
      <c r="J21" s="282"/>
      <c r="K21" s="18"/>
      <c r="L21" s="22"/>
      <c r="M21" s="20"/>
      <c r="N21" s="1"/>
    </row>
    <row r="22" spans="2:14" ht="26.25" x14ac:dyDescent="0.25">
      <c r="B22" s="171" t="s">
        <v>45</v>
      </c>
      <c r="C22" s="76" t="s">
        <v>286</v>
      </c>
      <c r="D22" s="60"/>
      <c r="E22" s="61" t="s">
        <v>202</v>
      </c>
      <c r="F22" s="80">
        <v>60</v>
      </c>
      <c r="G22" s="44">
        <v>6.96</v>
      </c>
      <c r="H22" s="44">
        <f t="shared" si="0"/>
        <v>417.6</v>
      </c>
      <c r="I22" s="169"/>
      <c r="J22" s="282"/>
      <c r="K22" s="21"/>
      <c r="L22" s="22"/>
      <c r="M22" s="20"/>
      <c r="N22" s="1"/>
    </row>
    <row r="23" spans="2:14" ht="26.25" x14ac:dyDescent="0.25">
      <c r="B23" s="171" t="s">
        <v>46</v>
      </c>
      <c r="C23" s="76" t="s">
        <v>326</v>
      </c>
      <c r="D23" s="60"/>
      <c r="E23" s="61" t="s">
        <v>8</v>
      </c>
      <c r="F23" s="99">
        <v>16</v>
      </c>
      <c r="G23" s="110">
        <v>11.97</v>
      </c>
      <c r="H23" s="44">
        <f t="shared" si="0"/>
        <v>191.52</v>
      </c>
      <c r="I23" s="169"/>
      <c r="J23" s="282"/>
      <c r="K23" s="21"/>
      <c r="L23" s="22"/>
      <c r="M23" s="20"/>
      <c r="N23" s="1"/>
    </row>
    <row r="24" spans="2:14" x14ac:dyDescent="0.25">
      <c r="B24" s="171" t="s">
        <v>47</v>
      </c>
      <c r="C24" s="172" t="s">
        <v>275</v>
      </c>
      <c r="D24" s="173"/>
      <c r="E24" s="61" t="s">
        <v>9</v>
      </c>
      <c r="F24" s="81">
        <v>1</v>
      </c>
      <c r="G24" s="110"/>
      <c r="H24" s="44">
        <f t="shared" si="0"/>
        <v>0</v>
      </c>
      <c r="I24" s="169"/>
      <c r="J24" s="282"/>
      <c r="K24" s="21"/>
      <c r="L24" s="22"/>
      <c r="M24" s="20"/>
      <c r="N24" s="1"/>
    </row>
    <row r="25" spans="2:14" x14ac:dyDescent="0.25">
      <c r="B25" s="171" t="s">
        <v>48</v>
      </c>
      <c r="C25" s="172" t="s">
        <v>276</v>
      </c>
      <c r="D25" s="173"/>
      <c r="E25" s="61" t="s">
        <v>8</v>
      </c>
      <c r="F25" s="81">
        <v>1</v>
      </c>
      <c r="G25" s="110">
        <v>7.8</v>
      </c>
      <c r="H25" s="44">
        <f t="shared" si="0"/>
        <v>7.8</v>
      </c>
      <c r="I25" s="169"/>
      <c r="J25" s="282"/>
      <c r="K25" s="21"/>
      <c r="L25" s="22"/>
      <c r="M25" s="20"/>
      <c r="N25" s="1"/>
    </row>
    <row r="26" spans="2:14" x14ac:dyDescent="0.25">
      <c r="B26" s="171" t="s">
        <v>49</v>
      </c>
      <c r="C26" s="59" t="s">
        <v>277</v>
      </c>
      <c r="D26" s="60"/>
      <c r="E26" s="61" t="s">
        <v>23</v>
      </c>
      <c r="F26" s="81">
        <v>1</v>
      </c>
      <c r="G26" s="110">
        <f>9.65+10.46</f>
        <v>20.11</v>
      </c>
      <c r="H26" s="44">
        <f t="shared" si="0"/>
        <v>20.11</v>
      </c>
      <c r="I26" s="169"/>
      <c r="J26" s="282"/>
      <c r="K26" s="21"/>
      <c r="L26" s="22"/>
      <c r="M26" s="20"/>
      <c r="N26" s="1"/>
    </row>
    <row r="27" spans="2:14" x14ac:dyDescent="0.25">
      <c r="B27" s="171" t="s">
        <v>281</v>
      </c>
      <c r="C27" s="174" t="s">
        <v>278</v>
      </c>
      <c r="D27" s="175"/>
      <c r="E27" s="61" t="s">
        <v>202</v>
      </c>
      <c r="F27" s="81">
        <v>150</v>
      </c>
      <c r="G27" s="110">
        <v>2.85</v>
      </c>
      <c r="H27" s="44">
        <f t="shared" si="0"/>
        <v>427.5</v>
      </c>
      <c r="I27" s="169"/>
      <c r="J27" s="282"/>
      <c r="K27" s="21"/>
      <c r="L27" s="22"/>
      <c r="M27" s="20"/>
      <c r="N27" s="1"/>
    </row>
    <row r="28" spans="2:14" x14ac:dyDescent="0.25">
      <c r="B28" s="171" t="s">
        <v>282</v>
      </c>
      <c r="C28" s="174" t="s">
        <v>279</v>
      </c>
      <c r="D28" s="175"/>
      <c r="E28" s="61" t="s">
        <v>7</v>
      </c>
      <c r="F28" s="81"/>
      <c r="G28" s="110"/>
      <c r="H28" s="44"/>
      <c r="I28" s="169"/>
      <c r="J28" s="282"/>
      <c r="K28" s="21"/>
      <c r="L28" s="22"/>
      <c r="M28" s="20"/>
      <c r="N28" s="1"/>
    </row>
    <row r="29" spans="2:14" x14ac:dyDescent="0.25">
      <c r="B29" s="171" t="s">
        <v>283</v>
      </c>
      <c r="C29" s="59" t="s">
        <v>10</v>
      </c>
      <c r="D29" s="60"/>
      <c r="E29" s="61" t="s">
        <v>33</v>
      </c>
      <c r="F29" s="81">
        <v>1</v>
      </c>
      <c r="G29" s="110">
        <v>132.6</v>
      </c>
      <c r="H29" s="44">
        <f t="shared" si="0"/>
        <v>132.6</v>
      </c>
      <c r="I29" s="169"/>
      <c r="J29" s="282"/>
      <c r="K29" s="21"/>
      <c r="L29" s="22"/>
      <c r="M29" s="20"/>
      <c r="N29" s="1"/>
    </row>
    <row r="30" spans="2:14" x14ac:dyDescent="0.25">
      <c r="B30" s="171" t="s">
        <v>284</v>
      </c>
      <c r="C30" s="59" t="s">
        <v>11</v>
      </c>
      <c r="D30" s="60"/>
      <c r="E30" s="61" t="s">
        <v>33</v>
      </c>
      <c r="F30" s="81">
        <v>1</v>
      </c>
      <c r="G30" s="110">
        <v>1.7</v>
      </c>
      <c r="H30" s="44">
        <f t="shared" si="0"/>
        <v>1.7</v>
      </c>
      <c r="I30" s="169"/>
      <c r="J30" s="282"/>
      <c r="K30" s="21"/>
      <c r="L30" s="22"/>
      <c r="M30" s="20"/>
      <c r="N30" s="1"/>
    </row>
    <row r="31" spans="2:14" x14ac:dyDescent="0.25">
      <c r="B31" s="171" t="s">
        <v>285</v>
      </c>
      <c r="C31" s="59" t="s">
        <v>12</v>
      </c>
      <c r="D31" s="60"/>
      <c r="E31" s="61" t="s">
        <v>33</v>
      </c>
      <c r="F31" s="97"/>
      <c r="G31" s="44"/>
      <c r="H31" s="44">
        <f t="shared" si="0"/>
        <v>0</v>
      </c>
      <c r="I31" s="169"/>
      <c r="J31" s="282"/>
      <c r="K31" s="21"/>
      <c r="L31" s="22"/>
      <c r="M31" s="20"/>
      <c r="N31" s="1"/>
    </row>
    <row r="32" spans="2:14" x14ac:dyDescent="0.25">
      <c r="B32" s="171" t="s">
        <v>50</v>
      </c>
      <c r="C32" s="59" t="s">
        <v>13</v>
      </c>
      <c r="D32" s="60"/>
      <c r="E32" s="61" t="s">
        <v>8</v>
      </c>
      <c r="F32" s="97"/>
      <c r="G32" s="44">
        <v>140</v>
      </c>
      <c r="H32" s="44">
        <v>140</v>
      </c>
      <c r="I32" s="169"/>
      <c r="J32" s="282"/>
      <c r="K32" s="21"/>
      <c r="L32" s="22"/>
      <c r="M32" s="20"/>
      <c r="N32" s="1"/>
    </row>
    <row r="33" spans="2:14" ht="15.75" thickBot="1" x14ac:dyDescent="0.3">
      <c r="B33" s="72" t="s">
        <v>51</v>
      </c>
      <c r="C33" s="49" t="s">
        <v>14</v>
      </c>
      <c r="D33" s="50"/>
      <c r="E33" s="51" t="s">
        <v>8</v>
      </c>
      <c r="F33" s="258"/>
      <c r="G33" s="146">
        <v>80</v>
      </c>
      <c r="H33" s="146">
        <v>800</v>
      </c>
      <c r="I33" s="259"/>
      <c r="J33" s="282"/>
      <c r="K33" s="21"/>
      <c r="L33" s="22"/>
      <c r="M33" s="20"/>
      <c r="N33" s="1"/>
    </row>
    <row r="34" spans="2:14" ht="15.75" thickBot="1" x14ac:dyDescent="0.3">
      <c r="B34" s="73"/>
      <c r="C34" s="52"/>
      <c r="D34" s="53"/>
      <c r="E34" s="54"/>
      <c r="F34" s="82"/>
      <c r="G34" s="229" t="s">
        <v>230</v>
      </c>
      <c r="H34" s="230">
        <f>SUM(H16:H33)</f>
        <v>3838.83</v>
      </c>
      <c r="I34" s="231">
        <f>H34/80</f>
        <v>47.985374999999998</v>
      </c>
      <c r="J34" s="282"/>
      <c r="K34" s="21"/>
      <c r="L34" s="23"/>
      <c r="M34" s="24"/>
    </row>
    <row r="35" spans="2:14" s="3" customFormat="1" ht="15.75" thickBot="1" x14ac:dyDescent="0.3">
      <c r="B35" s="161" t="s">
        <v>6</v>
      </c>
      <c r="C35" s="159"/>
      <c r="D35" s="162"/>
      <c r="E35" s="158"/>
      <c r="F35" s="95"/>
      <c r="G35" s="107"/>
      <c r="H35" s="107"/>
      <c r="I35" s="159"/>
      <c r="J35" s="273"/>
      <c r="K35" s="25"/>
      <c r="L35" s="23"/>
      <c r="M35" s="23"/>
    </row>
    <row r="36" spans="2:14" ht="15.75" thickBot="1" x14ac:dyDescent="0.3">
      <c r="B36" s="168" t="s">
        <v>52</v>
      </c>
      <c r="C36" s="227" t="s">
        <v>70</v>
      </c>
      <c r="D36" s="257"/>
      <c r="E36" s="313"/>
      <c r="F36" s="314"/>
      <c r="G36" s="314"/>
      <c r="H36" s="314"/>
      <c r="I36" s="315"/>
      <c r="J36" s="283"/>
      <c r="K36" s="26"/>
      <c r="L36" s="27"/>
      <c r="M36" s="24"/>
    </row>
    <row r="37" spans="2:14" ht="27" thickBot="1" x14ac:dyDescent="0.3">
      <c r="B37" s="263" t="s">
        <v>53</v>
      </c>
      <c r="C37" s="264" t="s">
        <v>15</v>
      </c>
      <c r="D37" s="265"/>
      <c r="E37" s="266"/>
      <c r="F37" s="267"/>
      <c r="G37" s="261"/>
      <c r="H37" s="261"/>
      <c r="I37" s="262"/>
      <c r="J37" s="282"/>
      <c r="K37" s="21"/>
      <c r="L37" s="23"/>
      <c r="M37" s="24"/>
    </row>
    <row r="38" spans="2:14" ht="15.75" thickBot="1" x14ac:dyDescent="0.3">
      <c r="B38" s="70"/>
      <c r="C38" s="52"/>
      <c r="D38" s="53"/>
      <c r="E38" s="54"/>
      <c r="F38" s="82"/>
      <c r="G38" s="260" t="s">
        <v>230</v>
      </c>
      <c r="H38" s="261"/>
      <c r="I38" s="262">
        <f>H38/80</f>
        <v>0</v>
      </c>
      <c r="J38" s="282"/>
      <c r="K38" s="21"/>
      <c r="L38" s="23"/>
      <c r="M38" s="24"/>
    </row>
    <row r="39" spans="2:14" s="3" customFormat="1" ht="15.75" thickBot="1" x14ac:dyDescent="0.3">
      <c r="B39" s="161"/>
      <c r="C39" s="159"/>
      <c r="D39" s="162"/>
      <c r="E39" s="158"/>
      <c r="F39" s="95"/>
      <c r="G39" s="107"/>
      <c r="H39" s="107"/>
      <c r="I39" s="159"/>
      <c r="J39" s="273"/>
      <c r="K39" s="25"/>
      <c r="L39" s="23"/>
      <c r="M39" s="23"/>
    </row>
    <row r="40" spans="2:14" ht="15.75" thickBot="1" x14ac:dyDescent="0.3">
      <c r="B40" s="232" t="s">
        <v>54</v>
      </c>
      <c r="C40" s="233" t="s">
        <v>16</v>
      </c>
      <c r="D40" s="234"/>
      <c r="E40" s="316"/>
      <c r="F40" s="317"/>
      <c r="G40" s="317"/>
      <c r="H40" s="317"/>
      <c r="I40" s="318"/>
      <c r="J40" s="283"/>
      <c r="K40" s="28"/>
      <c r="L40" s="27"/>
      <c r="M40" s="24"/>
    </row>
    <row r="41" spans="2:14" ht="26.25" x14ac:dyDescent="0.25">
      <c r="B41" s="66" t="s">
        <v>55</v>
      </c>
      <c r="C41" s="176" t="s">
        <v>265</v>
      </c>
      <c r="D41" s="63" t="s">
        <v>447</v>
      </c>
      <c r="E41" s="64"/>
      <c r="F41" s="96"/>
      <c r="G41" s="126"/>
      <c r="H41" s="126"/>
      <c r="I41" s="177"/>
      <c r="J41" s="284"/>
      <c r="K41" s="29"/>
      <c r="L41" s="23"/>
      <c r="M41" s="24"/>
    </row>
    <row r="42" spans="2:14" x14ac:dyDescent="0.25">
      <c r="B42" s="67" t="s">
        <v>57</v>
      </c>
      <c r="C42" s="59" t="s">
        <v>327</v>
      </c>
      <c r="D42" s="60"/>
      <c r="E42" s="61" t="s">
        <v>17</v>
      </c>
      <c r="F42" s="81">
        <v>15</v>
      </c>
      <c r="G42" s="110">
        <v>26.67</v>
      </c>
      <c r="H42" s="110">
        <f>F42*G42</f>
        <v>400.05</v>
      </c>
      <c r="I42" s="178"/>
      <c r="J42" s="284"/>
      <c r="K42" s="31" t="s">
        <v>290</v>
      </c>
      <c r="L42" s="23"/>
      <c r="M42" s="24"/>
    </row>
    <row r="43" spans="2:14" x14ac:dyDescent="0.25">
      <c r="B43" s="67" t="s">
        <v>58</v>
      </c>
      <c r="C43" s="59" t="s">
        <v>291</v>
      </c>
      <c r="D43" s="60"/>
      <c r="E43" s="61" t="s">
        <v>7</v>
      </c>
      <c r="F43" s="81">
        <v>1</v>
      </c>
      <c r="G43" s="110">
        <v>58</v>
      </c>
      <c r="H43" s="110">
        <f t="shared" ref="H43:H82" si="1">F43*G43</f>
        <v>58</v>
      </c>
      <c r="I43" s="178"/>
      <c r="J43" s="284"/>
      <c r="K43" s="29"/>
      <c r="L43" s="23"/>
      <c r="M43" s="24"/>
    </row>
    <row r="44" spans="2:14" x14ac:dyDescent="0.25">
      <c r="B44" s="67" t="s">
        <v>59</v>
      </c>
      <c r="C44" s="59" t="s">
        <v>448</v>
      </c>
      <c r="D44" s="60"/>
      <c r="E44" s="61" t="s">
        <v>7</v>
      </c>
      <c r="F44" s="81">
        <v>1.5</v>
      </c>
      <c r="G44" s="110">
        <v>58.9</v>
      </c>
      <c r="H44" s="110">
        <f t="shared" si="1"/>
        <v>88.35</v>
      </c>
      <c r="I44" s="179"/>
      <c r="J44" s="284"/>
      <c r="K44" s="29">
        <f>14*6</f>
        <v>84</v>
      </c>
      <c r="L44" s="23"/>
      <c r="M44" s="24"/>
    </row>
    <row r="45" spans="2:14" x14ac:dyDescent="0.25">
      <c r="B45" s="67" t="s">
        <v>60</v>
      </c>
      <c r="C45" s="59" t="s">
        <v>449</v>
      </c>
      <c r="D45" s="60"/>
      <c r="E45" s="61" t="s">
        <v>20</v>
      </c>
      <c r="F45" s="81">
        <v>16</v>
      </c>
      <c r="G45" s="110">
        <v>24.9</v>
      </c>
      <c r="H45" s="110">
        <f t="shared" si="1"/>
        <v>398.4</v>
      </c>
      <c r="I45" s="178"/>
      <c r="J45" s="284">
        <f>F42*6</f>
        <v>90</v>
      </c>
      <c r="K45" s="29">
        <f>K44/12</f>
        <v>7</v>
      </c>
      <c r="L45" s="23"/>
      <c r="M45" s="24"/>
    </row>
    <row r="46" spans="2:14" x14ac:dyDescent="0.25">
      <c r="B46" s="67" t="s">
        <v>61</v>
      </c>
      <c r="C46" s="59" t="s">
        <v>450</v>
      </c>
      <c r="D46" s="60"/>
      <c r="E46" s="61" t="s">
        <v>20</v>
      </c>
      <c r="F46" s="81">
        <v>4</v>
      </c>
      <c r="G46" s="110">
        <v>35.630000000000003</v>
      </c>
      <c r="H46" s="110">
        <f t="shared" si="1"/>
        <v>142.52000000000001</v>
      </c>
      <c r="I46" s="178"/>
      <c r="J46" s="284"/>
      <c r="K46" s="29">
        <f>0.6*2</f>
        <v>1.2</v>
      </c>
      <c r="L46" s="23"/>
      <c r="M46" s="24"/>
    </row>
    <row r="47" spans="2:14" ht="15.75" thickBot="1" x14ac:dyDescent="0.3">
      <c r="B47" s="69" t="s">
        <v>62</v>
      </c>
      <c r="C47" s="49" t="s">
        <v>21</v>
      </c>
      <c r="D47" s="50"/>
      <c r="E47" s="51" t="s">
        <v>9</v>
      </c>
      <c r="F47" s="98">
        <v>2</v>
      </c>
      <c r="G47" s="123">
        <v>8.5</v>
      </c>
      <c r="H47" s="123">
        <f t="shared" si="1"/>
        <v>17</v>
      </c>
      <c r="I47" s="180"/>
      <c r="J47" s="284"/>
      <c r="K47" s="29">
        <f>0.6*0.6</f>
        <v>0.36</v>
      </c>
      <c r="L47" s="23"/>
      <c r="M47" s="24"/>
    </row>
    <row r="48" spans="2:14" ht="15.75" thickBot="1" x14ac:dyDescent="0.3">
      <c r="B48" s="327"/>
      <c r="C48" s="328"/>
      <c r="D48" s="328"/>
      <c r="E48" s="328"/>
      <c r="F48" s="328"/>
      <c r="G48" s="328"/>
      <c r="H48" s="328"/>
      <c r="I48" s="329"/>
      <c r="J48" s="284"/>
      <c r="K48" s="29"/>
      <c r="L48" s="23"/>
      <c r="M48" s="24"/>
    </row>
    <row r="49" spans="2:13" x14ac:dyDescent="0.25">
      <c r="B49" s="66" t="s">
        <v>56</v>
      </c>
      <c r="C49" s="62" t="s">
        <v>328</v>
      </c>
      <c r="D49" s="63" t="s">
        <v>373</v>
      </c>
      <c r="E49" s="64" t="s">
        <v>321</v>
      </c>
      <c r="F49" s="96"/>
      <c r="G49" s="126"/>
      <c r="H49" s="126"/>
      <c r="I49" s="177"/>
      <c r="J49" s="284"/>
      <c r="K49" s="29">
        <f>K47*35</f>
        <v>12.6</v>
      </c>
      <c r="L49" s="23"/>
      <c r="M49" s="24"/>
    </row>
    <row r="50" spans="2:13" x14ac:dyDescent="0.25">
      <c r="B50" s="67" t="s">
        <v>63</v>
      </c>
      <c r="C50" s="59" t="s">
        <v>327</v>
      </c>
      <c r="D50" s="60"/>
      <c r="E50" s="61" t="s">
        <v>7</v>
      </c>
      <c r="F50" s="81">
        <f>1.2*19</f>
        <v>22.8</v>
      </c>
      <c r="G50" s="110">
        <v>26.67</v>
      </c>
      <c r="H50" s="110">
        <f t="shared" si="1"/>
        <v>608.07600000000002</v>
      </c>
      <c r="I50" s="178"/>
      <c r="J50" s="284"/>
      <c r="K50" s="29">
        <f>K49*15</f>
        <v>189</v>
      </c>
      <c r="L50" s="23"/>
      <c r="M50" s="24"/>
    </row>
    <row r="51" spans="2:13" x14ac:dyDescent="0.25">
      <c r="B51" s="67" t="s">
        <v>64</v>
      </c>
      <c r="C51" s="59" t="s">
        <v>18</v>
      </c>
      <c r="D51" s="60"/>
      <c r="E51" s="61" t="s">
        <v>7</v>
      </c>
      <c r="F51" s="81">
        <f>0.5*19</f>
        <v>9.5</v>
      </c>
      <c r="G51" s="110">
        <v>58</v>
      </c>
      <c r="H51" s="110">
        <f t="shared" si="1"/>
        <v>551</v>
      </c>
      <c r="I51" s="178"/>
      <c r="J51" s="284"/>
      <c r="K51" s="29">
        <v>12</v>
      </c>
      <c r="L51" s="23"/>
      <c r="M51" s="24"/>
    </row>
    <row r="52" spans="2:13" x14ac:dyDescent="0.25">
      <c r="B52" s="67" t="s">
        <v>65</v>
      </c>
      <c r="C52" s="59" t="s">
        <v>292</v>
      </c>
      <c r="D52" s="60"/>
      <c r="E52" s="61" t="s">
        <v>20</v>
      </c>
      <c r="F52" s="81">
        <f>4*19</f>
        <v>76</v>
      </c>
      <c r="G52" s="110">
        <v>24.29</v>
      </c>
      <c r="H52" s="110">
        <f t="shared" si="1"/>
        <v>1846.04</v>
      </c>
      <c r="I52" s="178"/>
      <c r="J52" s="284"/>
      <c r="K52" s="29">
        <f>K50/12</f>
        <v>15.75</v>
      </c>
      <c r="L52" s="23"/>
      <c r="M52" s="24"/>
    </row>
    <row r="53" spans="2:13" ht="15.75" thickBot="1" x14ac:dyDescent="0.3">
      <c r="B53" s="69" t="s">
        <v>66</v>
      </c>
      <c r="C53" s="49" t="s">
        <v>428</v>
      </c>
      <c r="D53" s="50"/>
      <c r="E53" s="51" t="s">
        <v>7</v>
      </c>
      <c r="F53" s="98">
        <f>1*19</f>
        <v>19</v>
      </c>
      <c r="G53" s="123">
        <v>58.9</v>
      </c>
      <c r="H53" s="123">
        <f t="shared" si="1"/>
        <v>1119.0999999999999</v>
      </c>
      <c r="I53" s="180"/>
      <c r="J53" s="285"/>
      <c r="K53" s="114"/>
      <c r="L53" s="115"/>
      <c r="M53" s="24"/>
    </row>
    <row r="54" spans="2:13" ht="15.75" thickBot="1" x14ac:dyDescent="0.3">
      <c r="B54" s="327"/>
      <c r="C54" s="328"/>
      <c r="D54" s="328"/>
      <c r="E54" s="328"/>
      <c r="F54" s="328"/>
      <c r="G54" s="328"/>
      <c r="H54" s="328"/>
      <c r="I54" s="329"/>
      <c r="J54" s="285"/>
      <c r="K54" s="114"/>
      <c r="L54" s="115"/>
      <c r="M54" s="24"/>
    </row>
    <row r="55" spans="2:13" x14ac:dyDescent="0.25">
      <c r="B55" s="181" t="s">
        <v>67</v>
      </c>
      <c r="C55" s="62" t="s">
        <v>231</v>
      </c>
      <c r="D55" s="63"/>
      <c r="E55" s="64"/>
      <c r="F55" s="96"/>
      <c r="G55" s="126"/>
      <c r="H55" s="126"/>
      <c r="I55" s="177"/>
      <c r="J55" s="285"/>
      <c r="K55" s="116"/>
      <c r="L55" s="115"/>
      <c r="M55" s="24"/>
    </row>
    <row r="56" spans="2:13" x14ac:dyDescent="0.25">
      <c r="B56" s="171" t="s">
        <v>271</v>
      </c>
      <c r="C56" s="59" t="s">
        <v>327</v>
      </c>
      <c r="D56" s="60"/>
      <c r="E56" s="61" t="s">
        <v>17</v>
      </c>
      <c r="F56" s="81">
        <v>9</v>
      </c>
      <c r="G56" s="110">
        <v>26.27</v>
      </c>
      <c r="H56" s="110">
        <f t="shared" si="1"/>
        <v>236.43</v>
      </c>
      <c r="I56" s="178"/>
      <c r="J56" s="285"/>
      <c r="K56" s="114" t="e">
        <f>#REF!/12</f>
        <v>#REF!</v>
      </c>
      <c r="L56" s="115"/>
      <c r="M56" s="24"/>
    </row>
    <row r="57" spans="2:13" x14ac:dyDescent="0.25">
      <c r="B57" s="171" t="s">
        <v>272</v>
      </c>
      <c r="C57" s="59" t="s">
        <v>18</v>
      </c>
      <c r="D57" s="60"/>
      <c r="E57" s="61" t="s">
        <v>7</v>
      </c>
      <c r="F57" s="81">
        <v>0.5</v>
      </c>
      <c r="G57" s="110">
        <v>58</v>
      </c>
      <c r="H57" s="110">
        <f t="shared" si="1"/>
        <v>29</v>
      </c>
      <c r="I57" s="178"/>
      <c r="J57" s="285"/>
      <c r="K57" s="114">
        <f>15*30</f>
        <v>450</v>
      </c>
      <c r="L57" s="115"/>
      <c r="M57" s="24"/>
    </row>
    <row r="58" spans="2:13" x14ac:dyDescent="0.25">
      <c r="B58" s="171" t="s">
        <v>273</v>
      </c>
      <c r="C58" s="59" t="s">
        <v>428</v>
      </c>
      <c r="D58" s="60"/>
      <c r="E58" s="61" t="s">
        <v>7</v>
      </c>
      <c r="F58" s="81">
        <v>1</v>
      </c>
      <c r="G58" s="110">
        <v>58.9</v>
      </c>
      <c r="H58" s="110">
        <f t="shared" si="1"/>
        <v>58.9</v>
      </c>
      <c r="I58" s="178"/>
      <c r="J58" s="285"/>
      <c r="K58" s="114">
        <f>K57*3</f>
        <v>1350</v>
      </c>
      <c r="L58" s="115"/>
      <c r="M58" s="24"/>
    </row>
    <row r="59" spans="2:13" x14ac:dyDescent="0.25">
      <c r="B59" s="171" t="s">
        <v>274</v>
      </c>
      <c r="C59" s="59" t="s">
        <v>329</v>
      </c>
      <c r="D59" s="60"/>
      <c r="E59" s="61" t="s">
        <v>20</v>
      </c>
      <c r="F59" s="81">
        <v>36</v>
      </c>
      <c r="G59" s="110">
        <v>24.29</v>
      </c>
      <c r="H59" s="110">
        <f t="shared" si="1"/>
        <v>874.43999999999994</v>
      </c>
      <c r="I59" s="178"/>
      <c r="J59" s="285"/>
      <c r="K59" s="114"/>
      <c r="L59" s="115"/>
      <c r="M59" s="24"/>
    </row>
    <row r="60" spans="2:13" x14ac:dyDescent="0.25">
      <c r="B60" s="171" t="s">
        <v>308</v>
      </c>
      <c r="C60" s="59" t="s">
        <v>450</v>
      </c>
      <c r="D60" s="60"/>
      <c r="E60" s="61" t="s">
        <v>20</v>
      </c>
      <c r="F60" s="81"/>
      <c r="G60" s="110"/>
      <c r="H60" s="110">
        <f t="shared" si="1"/>
        <v>0</v>
      </c>
      <c r="I60" s="178"/>
      <c r="J60" s="285"/>
      <c r="K60" s="114">
        <f>142/3</f>
        <v>47.333333333333336</v>
      </c>
      <c r="L60" s="115"/>
      <c r="M60" s="24"/>
    </row>
    <row r="61" spans="2:13" x14ac:dyDescent="0.25">
      <c r="B61" s="171" t="s">
        <v>309</v>
      </c>
      <c r="C61" s="59" t="s">
        <v>21</v>
      </c>
      <c r="D61" s="60"/>
      <c r="E61" s="61" t="s">
        <v>9</v>
      </c>
      <c r="F61" s="81">
        <v>2</v>
      </c>
      <c r="G61" s="110">
        <v>8.5</v>
      </c>
      <c r="H61" s="110">
        <f t="shared" si="1"/>
        <v>17</v>
      </c>
      <c r="I61" s="178"/>
      <c r="J61" s="285"/>
      <c r="K61" s="114"/>
      <c r="L61" s="115"/>
      <c r="M61" s="24"/>
    </row>
    <row r="62" spans="2:13" x14ac:dyDescent="0.25">
      <c r="B62" s="171" t="s">
        <v>310</v>
      </c>
      <c r="C62" s="59" t="s">
        <v>22</v>
      </c>
      <c r="D62" s="60"/>
      <c r="E62" s="61" t="s">
        <v>202</v>
      </c>
      <c r="F62" s="81">
        <v>50</v>
      </c>
      <c r="G62" s="110">
        <v>6.96</v>
      </c>
      <c r="H62" s="110">
        <f t="shared" si="1"/>
        <v>348</v>
      </c>
      <c r="I62" s="178"/>
      <c r="J62" s="285"/>
      <c r="K62" s="114"/>
      <c r="L62" s="115"/>
      <c r="M62" s="24"/>
    </row>
    <row r="63" spans="2:13" x14ac:dyDescent="0.25">
      <c r="B63" s="171" t="s">
        <v>311</v>
      </c>
      <c r="C63" s="59" t="s">
        <v>293</v>
      </c>
      <c r="D63" s="60"/>
      <c r="E63" s="61" t="s">
        <v>202</v>
      </c>
      <c r="F63" s="81">
        <v>160</v>
      </c>
      <c r="G63" s="110">
        <v>0.98</v>
      </c>
      <c r="H63" s="110">
        <f t="shared" si="1"/>
        <v>156.80000000000001</v>
      </c>
      <c r="I63" s="178"/>
      <c r="J63" s="273"/>
      <c r="K63" s="25"/>
      <c r="L63" s="23"/>
      <c r="M63" s="24"/>
    </row>
    <row r="64" spans="2:13" x14ac:dyDescent="0.25">
      <c r="B64" s="171" t="s">
        <v>312</v>
      </c>
      <c r="C64" s="59" t="s">
        <v>294</v>
      </c>
      <c r="D64" s="60"/>
      <c r="E64" s="61" t="s">
        <v>202</v>
      </c>
      <c r="F64" s="81">
        <v>110</v>
      </c>
      <c r="G64" s="110">
        <v>0.98</v>
      </c>
      <c r="H64" s="110">
        <f t="shared" si="1"/>
        <v>107.8</v>
      </c>
      <c r="I64" s="178"/>
      <c r="J64" s="273">
        <f>240*20</f>
        <v>4800</v>
      </c>
      <c r="K64" s="25">
        <f>71/0.4</f>
        <v>177.5</v>
      </c>
      <c r="L64" s="23"/>
      <c r="M64" s="24"/>
    </row>
    <row r="65" spans="2:13" x14ac:dyDescent="0.25">
      <c r="B65" s="171" t="s">
        <v>313</v>
      </c>
      <c r="C65" s="59" t="s">
        <v>24</v>
      </c>
      <c r="D65" s="60"/>
      <c r="E65" s="61" t="s">
        <v>9</v>
      </c>
      <c r="F65" s="81">
        <v>5</v>
      </c>
      <c r="G65" s="110">
        <v>7.8</v>
      </c>
      <c r="H65" s="110">
        <f t="shared" si="1"/>
        <v>39</v>
      </c>
      <c r="I65" s="178"/>
      <c r="J65" s="273"/>
      <c r="K65" s="25">
        <f>K64*0.3</f>
        <v>53.25</v>
      </c>
      <c r="L65" s="23"/>
      <c r="M65" s="24"/>
    </row>
    <row r="66" spans="2:13" ht="15.75" thickBot="1" x14ac:dyDescent="0.3">
      <c r="B66" s="72" t="s">
        <v>314</v>
      </c>
      <c r="C66" s="49" t="s">
        <v>315</v>
      </c>
      <c r="D66" s="50"/>
      <c r="E66" s="51" t="s">
        <v>20</v>
      </c>
      <c r="F66" s="98">
        <v>22</v>
      </c>
      <c r="G66" s="123">
        <v>6.26</v>
      </c>
      <c r="H66" s="123">
        <f t="shared" si="1"/>
        <v>137.72</v>
      </c>
      <c r="I66" s="180"/>
      <c r="J66" s="273"/>
      <c r="K66" s="25">
        <f>K65*45</f>
        <v>2396.25</v>
      </c>
      <c r="L66" s="23"/>
      <c r="M66" s="24"/>
    </row>
    <row r="67" spans="2:13" ht="15.75" thickBot="1" x14ac:dyDescent="0.3">
      <c r="B67" s="330"/>
      <c r="C67" s="330"/>
      <c r="D67" s="330"/>
      <c r="E67" s="330"/>
      <c r="F67" s="330"/>
      <c r="G67" s="330"/>
      <c r="H67" s="330"/>
      <c r="I67" s="330"/>
      <c r="J67" s="273"/>
      <c r="K67" s="25"/>
      <c r="L67" s="23"/>
      <c r="M67" s="24"/>
    </row>
    <row r="68" spans="2:13" x14ac:dyDescent="0.25">
      <c r="B68" s="181" t="s">
        <v>316</v>
      </c>
      <c r="C68" s="62" t="s">
        <v>99</v>
      </c>
      <c r="D68" s="63"/>
      <c r="E68" s="64"/>
      <c r="F68" s="96"/>
      <c r="G68" s="126"/>
      <c r="H68" s="126"/>
      <c r="I68" s="177"/>
      <c r="J68" s="273"/>
      <c r="K68" s="25"/>
      <c r="L68" s="23"/>
      <c r="M68" s="24"/>
    </row>
    <row r="69" spans="2:13" x14ac:dyDescent="0.25">
      <c r="B69" s="171" t="s">
        <v>317</v>
      </c>
      <c r="C69" s="59" t="s">
        <v>327</v>
      </c>
      <c r="D69" s="60"/>
      <c r="E69" s="61" t="s">
        <v>17</v>
      </c>
      <c r="F69" s="81">
        <v>22</v>
      </c>
      <c r="G69" s="110">
        <v>26.67</v>
      </c>
      <c r="H69" s="110">
        <f>F69*G69</f>
        <v>586.74</v>
      </c>
      <c r="I69" s="178"/>
      <c r="J69" s="273"/>
      <c r="K69" s="25"/>
      <c r="L69" s="23"/>
      <c r="M69" s="24"/>
    </row>
    <row r="70" spans="2:13" x14ac:dyDescent="0.25">
      <c r="B70" s="171" t="s">
        <v>318</v>
      </c>
      <c r="C70" s="59" t="s">
        <v>18</v>
      </c>
      <c r="D70" s="60"/>
      <c r="E70" s="61" t="s">
        <v>7</v>
      </c>
      <c r="F70" s="81">
        <v>2.6</v>
      </c>
      <c r="G70" s="110">
        <v>58</v>
      </c>
      <c r="H70" s="110">
        <f t="shared" ref="H70:H76" si="2">F70*G70</f>
        <v>150.80000000000001</v>
      </c>
      <c r="I70" s="178"/>
      <c r="J70" s="273"/>
      <c r="K70" s="25"/>
      <c r="L70" s="23"/>
      <c r="M70" s="24"/>
    </row>
    <row r="71" spans="2:13" x14ac:dyDescent="0.25">
      <c r="B71" s="171" t="s">
        <v>319</v>
      </c>
      <c r="C71" s="59" t="s">
        <v>428</v>
      </c>
      <c r="D71" s="60"/>
      <c r="E71" s="61" t="s">
        <v>7</v>
      </c>
      <c r="F71" s="81">
        <v>2.6</v>
      </c>
      <c r="G71" s="110">
        <v>58.9</v>
      </c>
      <c r="H71" s="110">
        <f t="shared" si="2"/>
        <v>153.14000000000001</v>
      </c>
      <c r="I71" s="178"/>
      <c r="J71" s="273"/>
      <c r="K71" s="25"/>
      <c r="L71" s="23"/>
      <c r="M71" s="24"/>
    </row>
    <row r="72" spans="2:13" x14ac:dyDescent="0.25">
      <c r="B72" s="171" t="s">
        <v>320</v>
      </c>
      <c r="C72" s="59" t="s">
        <v>329</v>
      </c>
      <c r="D72" s="60"/>
      <c r="E72" s="61" t="s">
        <v>20</v>
      </c>
      <c r="F72" s="81">
        <v>54</v>
      </c>
      <c r="G72" s="110">
        <v>24.9</v>
      </c>
      <c r="H72" s="110">
        <f t="shared" si="2"/>
        <v>1344.6</v>
      </c>
      <c r="I72" s="178"/>
      <c r="J72" s="273"/>
      <c r="K72" s="25"/>
      <c r="L72" s="23"/>
      <c r="M72" s="24"/>
    </row>
    <row r="73" spans="2:13" x14ac:dyDescent="0.25">
      <c r="B73" s="171" t="s">
        <v>420</v>
      </c>
      <c r="C73" s="59" t="s">
        <v>21</v>
      </c>
      <c r="D73" s="60"/>
      <c r="E73" s="61" t="s">
        <v>20</v>
      </c>
      <c r="F73" s="81">
        <v>2</v>
      </c>
      <c r="G73" s="110">
        <v>8.5</v>
      </c>
      <c r="H73" s="110">
        <f t="shared" si="2"/>
        <v>17</v>
      </c>
      <c r="I73" s="178"/>
      <c r="J73" s="273"/>
      <c r="K73" s="25"/>
      <c r="L73" s="23"/>
      <c r="M73" s="24"/>
    </row>
    <row r="74" spans="2:13" x14ac:dyDescent="0.25">
      <c r="B74" s="171" t="s">
        <v>421</v>
      </c>
      <c r="C74" s="59" t="s">
        <v>417</v>
      </c>
      <c r="D74" s="60"/>
      <c r="E74" s="61" t="s">
        <v>26</v>
      </c>
      <c r="F74" s="81">
        <v>72</v>
      </c>
      <c r="G74" s="110">
        <v>30.9</v>
      </c>
      <c r="H74" s="110">
        <f t="shared" si="2"/>
        <v>2224.7999999999997</v>
      </c>
      <c r="I74" s="178"/>
      <c r="J74" s="273"/>
      <c r="K74" s="25"/>
      <c r="L74" s="23"/>
      <c r="M74" s="24"/>
    </row>
    <row r="75" spans="2:13" x14ac:dyDescent="0.25">
      <c r="B75" s="171" t="s">
        <v>422</v>
      </c>
      <c r="C75" s="59" t="s">
        <v>418</v>
      </c>
      <c r="D75" s="60"/>
      <c r="E75" s="61" t="s">
        <v>202</v>
      </c>
      <c r="F75" s="81">
        <v>50</v>
      </c>
      <c r="G75" s="110">
        <v>6.96</v>
      </c>
      <c r="H75" s="110">
        <f t="shared" si="2"/>
        <v>348</v>
      </c>
      <c r="I75" s="178"/>
      <c r="J75" s="273"/>
      <c r="K75" s="25"/>
      <c r="L75" s="23"/>
      <c r="M75" s="24"/>
    </row>
    <row r="76" spans="2:13" ht="15.75" thickBot="1" x14ac:dyDescent="0.3">
      <c r="B76" s="72" t="s">
        <v>423</v>
      </c>
      <c r="C76" s="49" t="s">
        <v>419</v>
      </c>
      <c r="D76" s="50"/>
      <c r="E76" s="51" t="s">
        <v>9</v>
      </c>
      <c r="F76" s="98">
        <v>3</v>
      </c>
      <c r="G76" s="123">
        <v>7.8</v>
      </c>
      <c r="H76" s="123">
        <f t="shared" si="2"/>
        <v>23.4</v>
      </c>
      <c r="I76" s="180"/>
      <c r="J76" s="273"/>
      <c r="K76" s="25"/>
      <c r="L76" s="23"/>
      <c r="M76" s="24"/>
    </row>
    <row r="77" spans="2:13" ht="15.75" thickBot="1" x14ac:dyDescent="0.3">
      <c r="B77" s="330"/>
      <c r="C77" s="330"/>
      <c r="D77" s="330"/>
      <c r="E77" s="330"/>
      <c r="F77" s="330"/>
      <c r="G77" s="330"/>
      <c r="H77" s="330"/>
      <c r="I77" s="330"/>
      <c r="J77" s="273"/>
      <c r="K77" s="25"/>
      <c r="L77" s="23"/>
      <c r="M77" s="24"/>
    </row>
    <row r="78" spans="2:13" x14ac:dyDescent="0.25">
      <c r="B78" s="181" t="s">
        <v>316</v>
      </c>
      <c r="C78" s="62" t="s">
        <v>27</v>
      </c>
      <c r="D78" s="63"/>
      <c r="E78" s="64"/>
      <c r="F78" s="96"/>
      <c r="G78" s="126"/>
      <c r="H78" s="126"/>
      <c r="I78" s="177"/>
      <c r="J78" s="273"/>
      <c r="K78" s="25">
        <v>60</v>
      </c>
      <c r="L78" s="23"/>
      <c r="M78" s="24"/>
    </row>
    <row r="79" spans="2:13" x14ac:dyDescent="0.25">
      <c r="B79" s="171" t="s">
        <v>317</v>
      </c>
      <c r="C79" s="59" t="s">
        <v>327</v>
      </c>
      <c r="D79" s="60"/>
      <c r="E79" s="61" t="s">
        <v>17</v>
      </c>
      <c r="F79" s="81">
        <v>4</v>
      </c>
      <c r="G79" s="110">
        <v>26.27</v>
      </c>
      <c r="H79" s="110">
        <f t="shared" si="1"/>
        <v>105.08</v>
      </c>
      <c r="I79" s="178"/>
      <c r="J79" s="273"/>
      <c r="K79" s="25">
        <f>71*6</f>
        <v>426</v>
      </c>
      <c r="L79" s="23"/>
      <c r="M79" s="24"/>
    </row>
    <row r="80" spans="2:13" x14ac:dyDescent="0.25">
      <c r="B80" s="171" t="s">
        <v>318</v>
      </c>
      <c r="C80" s="59" t="s">
        <v>291</v>
      </c>
      <c r="D80" s="60"/>
      <c r="E80" s="61" t="s">
        <v>7</v>
      </c>
      <c r="F80" s="81">
        <v>0.8</v>
      </c>
      <c r="G80" s="110">
        <v>58</v>
      </c>
      <c r="H80" s="110">
        <f t="shared" si="1"/>
        <v>46.400000000000006</v>
      </c>
      <c r="I80" s="178"/>
      <c r="J80" s="273"/>
      <c r="K80" s="25">
        <f>K79*6</f>
        <v>2556</v>
      </c>
      <c r="L80" s="23"/>
      <c r="M80" s="24"/>
    </row>
    <row r="81" spans="2:14" x14ac:dyDescent="0.25">
      <c r="B81" s="171" t="s">
        <v>319</v>
      </c>
      <c r="C81" s="59" t="s">
        <v>19</v>
      </c>
      <c r="D81" s="60"/>
      <c r="E81" s="61" t="s">
        <v>7</v>
      </c>
      <c r="F81" s="81">
        <v>1</v>
      </c>
      <c r="G81" s="110">
        <v>58.9</v>
      </c>
      <c r="H81" s="110">
        <f t="shared" si="1"/>
        <v>58.9</v>
      </c>
      <c r="I81" s="178"/>
      <c r="J81" s="273"/>
      <c r="K81" s="25">
        <f>K80/12</f>
        <v>213</v>
      </c>
      <c r="L81" s="23"/>
      <c r="M81" s="24"/>
    </row>
    <row r="82" spans="2:14" ht="15.75" thickBot="1" x14ac:dyDescent="0.3">
      <c r="B82" s="72" t="s">
        <v>320</v>
      </c>
      <c r="C82" s="49" t="s">
        <v>329</v>
      </c>
      <c r="D82" s="50"/>
      <c r="E82" s="51" t="s">
        <v>20</v>
      </c>
      <c r="F82" s="98">
        <v>6</v>
      </c>
      <c r="G82" s="123">
        <v>24.9</v>
      </c>
      <c r="H82" s="123">
        <f t="shared" si="1"/>
        <v>149.39999999999998</v>
      </c>
      <c r="I82" s="180"/>
      <c r="J82" s="273"/>
      <c r="K82" s="25"/>
      <c r="L82" s="23"/>
      <c r="M82" s="24"/>
    </row>
    <row r="83" spans="2:14" ht="15.75" thickBot="1" x14ac:dyDescent="0.3">
      <c r="B83" s="73"/>
      <c r="C83" s="52"/>
      <c r="D83" s="53"/>
      <c r="E83" s="54"/>
      <c r="F83" s="82"/>
      <c r="G83" s="229" t="s">
        <v>230</v>
      </c>
      <c r="H83" s="230">
        <f>SUM(H42:H82)</f>
        <v>12441.885999999999</v>
      </c>
      <c r="I83" s="235">
        <f>H83/80</f>
        <v>155.52357499999999</v>
      </c>
      <c r="J83" s="285"/>
      <c r="K83" s="114"/>
      <c r="L83" s="115"/>
      <c r="M83" s="24"/>
    </row>
    <row r="84" spans="2:14" s="3" customFormat="1" ht="15.75" thickBot="1" x14ac:dyDescent="0.3">
      <c r="B84" s="161"/>
      <c r="C84" s="159"/>
      <c r="D84" s="162"/>
      <c r="E84" s="158"/>
      <c r="F84" s="95"/>
      <c r="G84" s="107"/>
      <c r="H84" s="107"/>
      <c r="I84" s="159"/>
      <c r="J84" s="285"/>
      <c r="K84" s="114"/>
      <c r="L84" s="115"/>
      <c r="M84" s="23"/>
    </row>
    <row r="85" spans="2:14" ht="26.25" thickBot="1" x14ac:dyDescent="0.3">
      <c r="B85" s="236" t="s">
        <v>68</v>
      </c>
      <c r="C85" s="237" t="s">
        <v>232</v>
      </c>
      <c r="D85" s="238"/>
      <c r="E85" s="319" t="s">
        <v>6</v>
      </c>
      <c r="F85" s="320"/>
      <c r="G85" s="320"/>
      <c r="H85" s="320"/>
      <c r="I85" s="321"/>
      <c r="J85" s="286"/>
      <c r="K85" s="117"/>
      <c r="L85" s="118"/>
      <c r="M85" s="30"/>
      <c r="N85" s="2"/>
    </row>
    <row r="86" spans="2:14" x14ac:dyDescent="0.25">
      <c r="B86" s="127" t="s">
        <v>127</v>
      </c>
      <c r="C86" s="74" t="s">
        <v>325</v>
      </c>
      <c r="D86" s="128">
        <v>19</v>
      </c>
      <c r="E86" s="129"/>
      <c r="F86" s="130"/>
      <c r="G86" s="129"/>
      <c r="H86" s="139"/>
      <c r="I86" s="131"/>
      <c r="J86" s="286"/>
      <c r="K86" s="117"/>
      <c r="L86" s="118"/>
      <c r="M86" s="30"/>
      <c r="N86" s="2"/>
    </row>
    <row r="87" spans="2:14" x14ac:dyDescent="0.25">
      <c r="B87" s="71" t="s">
        <v>287</v>
      </c>
      <c r="C87" s="45" t="s">
        <v>292</v>
      </c>
      <c r="D87" s="46"/>
      <c r="E87" s="47" t="s">
        <v>20</v>
      </c>
      <c r="F87" s="83">
        <v>19</v>
      </c>
      <c r="G87" s="140">
        <v>24.9</v>
      </c>
      <c r="H87" s="140">
        <f>F87*G87</f>
        <v>473.09999999999997</v>
      </c>
      <c r="I87" s="48"/>
      <c r="J87" s="286">
        <f>15*30</f>
        <v>450</v>
      </c>
      <c r="K87" s="117"/>
      <c r="L87" s="118"/>
      <c r="M87" s="30"/>
      <c r="N87" s="2"/>
    </row>
    <row r="88" spans="2:14" x14ac:dyDescent="0.25">
      <c r="B88" s="71" t="s">
        <v>266</v>
      </c>
      <c r="C88" s="45" t="s">
        <v>25</v>
      </c>
      <c r="D88" s="46"/>
      <c r="E88" s="47" t="s">
        <v>20</v>
      </c>
      <c r="F88" s="83">
        <v>15</v>
      </c>
      <c r="G88" s="140">
        <v>6.26</v>
      </c>
      <c r="H88" s="140">
        <f t="shared" ref="H88:H119" si="3">F88*G88</f>
        <v>93.899999999999991</v>
      </c>
      <c r="I88" s="48"/>
      <c r="J88" s="286">
        <f>J87*3</f>
        <v>1350</v>
      </c>
      <c r="K88" s="117"/>
      <c r="L88" s="118"/>
      <c r="M88" s="30"/>
      <c r="N88" s="2"/>
    </row>
    <row r="89" spans="2:14" x14ac:dyDescent="0.25">
      <c r="B89" s="71" t="s">
        <v>267</v>
      </c>
      <c r="C89" s="45" t="s">
        <v>295</v>
      </c>
      <c r="D89" s="46"/>
      <c r="E89" s="47" t="s">
        <v>9</v>
      </c>
      <c r="F89" s="83">
        <v>1</v>
      </c>
      <c r="G89" s="140">
        <v>8.5</v>
      </c>
      <c r="H89" s="140">
        <f t="shared" si="3"/>
        <v>8.5</v>
      </c>
      <c r="I89" s="48"/>
      <c r="J89" s="286">
        <f>J88*19</f>
        <v>25650</v>
      </c>
      <c r="K89" s="117"/>
      <c r="L89" s="118"/>
      <c r="M89" s="30"/>
      <c r="N89" s="2"/>
    </row>
    <row r="90" spans="2:14" x14ac:dyDescent="0.25">
      <c r="B90" s="71" t="s">
        <v>268</v>
      </c>
      <c r="C90" s="45" t="s">
        <v>327</v>
      </c>
      <c r="D90" s="46"/>
      <c r="E90" s="47" t="s">
        <v>7</v>
      </c>
      <c r="F90" s="83">
        <v>2.5</v>
      </c>
      <c r="G90" s="140">
        <v>26.27</v>
      </c>
      <c r="H90" s="140">
        <f t="shared" si="3"/>
        <v>65.674999999999997</v>
      </c>
      <c r="I90" s="48"/>
      <c r="J90" s="286"/>
      <c r="K90" s="117"/>
      <c r="L90" s="118"/>
      <c r="M90" s="30"/>
      <c r="N90" s="2"/>
    </row>
    <row r="91" spans="2:14" x14ac:dyDescent="0.25">
      <c r="B91" s="71" t="s">
        <v>269</v>
      </c>
      <c r="C91" s="45" t="s">
        <v>427</v>
      </c>
      <c r="D91" s="46"/>
      <c r="E91" s="47" t="s">
        <v>7</v>
      </c>
      <c r="F91" s="83">
        <v>2</v>
      </c>
      <c r="G91" s="140">
        <v>58.9</v>
      </c>
      <c r="H91" s="140">
        <f t="shared" si="3"/>
        <v>117.8</v>
      </c>
      <c r="I91" s="48"/>
      <c r="J91" s="286"/>
      <c r="K91" s="117"/>
      <c r="L91" s="118"/>
      <c r="M91" s="30"/>
      <c r="N91" s="2"/>
    </row>
    <row r="92" spans="2:14" x14ac:dyDescent="0.25">
      <c r="B92" s="71" t="s">
        <v>270</v>
      </c>
      <c r="C92" s="45" t="s">
        <v>18</v>
      </c>
      <c r="D92" s="46"/>
      <c r="E92" s="47" t="s">
        <v>7</v>
      </c>
      <c r="F92" s="83">
        <v>1</v>
      </c>
      <c r="G92" s="140">
        <v>58</v>
      </c>
      <c r="H92" s="140">
        <f t="shared" si="3"/>
        <v>58</v>
      </c>
      <c r="I92" s="48"/>
      <c r="J92" s="286"/>
      <c r="K92" s="117"/>
      <c r="L92" s="118"/>
      <c r="M92" s="30"/>
      <c r="N92" s="2"/>
    </row>
    <row r="93" spans="2:14" x14ac:dyDescent="0.25">
      <c r="B93" s="71" t="s">
        <v>288</v>
      </c>
      <c r="C93" s="59" t="s">
        <v>32</v>
      </c>
      <c r="D93" s="60"/>
      <c r="E93" s="61" t="s">
        <v>33</v>
      </c>
      <c r="F93" s="81">
        <v>36</v>
      </c>
      <c r="G93" s="110">
        <v>0.98</v>
      </c>
      <c r="H93" s="140">
        <f t="shared" si="3"/>
        <v>35.28</v>
      </c>
      <c r="I93" s="178"/>
      <c r="J93" s="285"/>
      <c r="K93" s="114"/>
      <c r="L93" s="115"/>
      <c r="M93" s="24"/>
    </row>
    <row r="94" spans="2:14" ht="15.75" thickBot="1" x14ac:dyDescent="0.3">
      <c r="B94" s="132" t="s">
        <v>289</v>
      </c>
      <c r="C94" s="49" t="s">
        <v>31</v>
      </c>
      <c r="D94" s="50"/>
      <c r="E94" s="51" t="s">
        <v>9</v>
      </c>
      <c r="F94" s="98">
        <v>3</v>
      </c>
      <c r="G94" s="123">
        <v>6.26</v>
      </c>
      <c r="H94" s="141">
        <f t="shared" si="3"/>
        <v>18.78</v>
      </c>
      <c r="I94" s="180"/>
      <c r="J94" s="285"/>
      <c r="K94" s="114"/>
      <c r="L94" s="115"/>
      <c r="M94" s="24"/>
    </row>
    <row r="95" spans="2:14" ht="15.75" thickBot="1" x14ac:dyDescent="0.3">
      <c r="B95" s="331"/>
      <c r="C95" s="332"/>
      <c r="D95" s="332"/>
      <c r="E95" s="332"/>
      <c r="F95" s="332"/>
      <c r="G95" s="332"/>
      <c r="H95" s="332"/>
      <c r="I95" s="333"/>
      <c r="J95" s="285"/>
      <c r="K95" s="114"/>
      <c r="L95" s="115"/>
      <c r="M95" s="24"/>
    </row>
    <row r="96" spans="2:14" x14ac:dyDescent="0.25">
      <c r="B96" s="127" t="s">
        <v>128</v>
      </c>
      <c r="C96" s="62" t="s">
        <v>296</v>
      </c>
      <c r="D96" s="63"/>
      <c r="E96" s="64"/>
      <c r="F96" s="96"/>
      <c r="G96" s="126"/>
      <c r="H96" s="139"/>
      <c r="I96" s="177"/>
      <c r="J96" s="285">
        <f>71*4</f>
        <v>284</v>
      </c>
      <c r="K96" s="114"/>
      <c r="L96" s="115"/>
      <c r="M96" s="24"/>
    </row>
    <row r="97" spans="2:13" x14ac:dyDescent="0.25">
      <c r="B97" s="71" t="s">
        <v>335</v>
      </c>
      <c r="C97" s="59" t="s">
        <v>292</v>
      </c>
      <c r="D97" s="60"/>
      <c r="E97" s="61" t="s">
        <v>20</v>
      </c>
      <c r="F97" s="81">
        <v>24</v>
      </c>
      <c r="G97" s="110">
        <v>24.9</v>
      </c>
      <c r="H97" s="140">
        <f t="shared" si="3"/>
        <v>597.59999999999991</v>
      </c>
      <c r="I97" s="178"/>
      <c r="J97" s="285">
        <f>J96/12</f>
        <v>23.666666666666668</v>
      </c>
      <c r="K97" s="114"/>
      <c r="L97" s="115"/>
      <c r="M97" s="24"/>
    </row>
    <row r="98" spans="2:13" x14ac:dyDescent="0.25">
      <c r="B98" s="71" t="s">
        <v>336</v>
      </c>
      <c r="C98" s="59" t="s">
        <v>427</v>
      </c>
      <c r="D98" s="60"/>
      <c r="E98" s="61" t="s">
        <v>7</v>
      </c>
      <c r="F98" s="81">
        <v>5</v>
      </c>
      <c r="G98" s="110">
        <v>58.9</v>
      </c>
      <c r="H98" s="140">
        <f t="shared" si="3"/>
        <v>294.5</v>
      </c>
      <c r="I98" s="178"/>
      <c r="J98" s="285"/>
      <c r="K98" s="114"/>
      <c r="L98" s="115"/>
      <c r="M98" s="24"/>
    </row>
    <row r="99" spans="2:13" x14ac:dyDescent="0.25">
      <c r="B99" s="71" t="s">
        <v>337</v>
      </c>
      <c r="C99" s="59" t="s">
        <v>18</v>
      </c>
      <c r="D99" s="60"/>
      <c r="E99" s="61" t="s">
        <v>7</v>
      </c>
      <c r="F99" s="81"/>
      <c r="G99" s="110">
        <v>58</v>
      </c>
      <c r="H99" s="140">
        <f t="shared" si="3"/>
        <v>0</v>
      </c>
      <c r="I99" s="178"/>
      <c r="J99" s="285"/>
      <c r="K99" s="114"/>
      <c r="L99" s="115"/>
      <c r="M99" s="24"/>
    </row>
    <row r="100" spans="2:13" x14ac:dyDescent="0.25">
      <c r="B100" s="71" t="s">
        <v>338</v>
      </c>
      <c r="C100" s="59" t="s">
        <v>327</v>
      </c>
      <c r="D100" s="60"/>
      <c r="E100" s="61" t="s">
        <v>17</v>
      </c>
      <c r="F100" s="81">
        <v>15</v>
      </c>
      <c r="G100" s="110">
        <v>26.27</v>
      </c>
      <c r="H100" s="140">
        <f t="shared" si="3"/>
        <v>394.05</v>
      </c>
      <c r="I100" s="178"/>
      <c r="J100" s="285"/>
      <c r="K100" s="114"/>
      <c r="L100" s="115"/>
      <c r="M100" s="24"/>
    </row>
    <row r="101" spans="2:13" ht="15.75" thickBot="1" x14ac:dyDescent="0.3">
      <c r="B101" s="132" t="s">
        <v>339</v>
      </c>
      <c r="C101" s="49" t="s">
        <v>261</v>
      </c>
      <c r="D101" s="50"/>
      <c r="E101" s="51" t="s">
        <v>393</v>
      </c>
      <c r="F101" s="98">
        <v>8</v>
      </c>
      <c r="G101" s="123">
        <v>315</v>
      </c>
      <c r="H101" s="141">
        <f t="shared" si="3"/>
        <v>2520</v>
      </c>
      <c r="I101" s="180"/>
      <c r="J101" s="285"/>
      <c r="K101" s="114"/>
      <c r="L101" s="115"/>
      <c r="M101" s="24"/>
    </row>
    <row r="102" spans="2:13" ht="15.75" thickBot="1" x14ac:dyDescent="0.3">
      <c r="B102" s="331"/>
      <c r="C102" s="332"/>
      <c r="D102" s="332"/>
      <c r="E102" s="332"/>
      <c r="F102" s="332"/>
      <c r="G102" s="332"/>
      <c r="H102" s="332"/>
      <c r="I102" s="333"/>
      <c r="J102" s="285"/>
      <c r="K102" s="114"/>
      <c r="L102" s="115"/>
      <c r="M102" s="24"/>
    </row>
    <row r="103" spans="2:13" x14ac:dyDescent="0.25">
      <c r="B103" s="127" t="s">
        <v>129</v>
      </c>
      <c r="C103" s="62" t="s">
        <v>233</v>
      </c>
      <c r="D103" s="63"/>
      <c r="E103" s="64"/>
      <c r="F103" s="96"/>
      <c r="G103" s="126"/>
      <c r="H103" s="139">
        <f t="shared" si="3"/>
        <v>0</v>
      </c>
      <c r="I103" s="177"/>
      <c r="J103" s="285"/>
      <c r="K103" s="114"/>
      <c r="L103" s="115"/>
      <c r="M103" s="24"/>
    </row>
    <row r="104" spans="2:13" ht="15.75" thickBot="1" x14ac:dyDescent="0.3">
      <c r="B104" s="72" t="s">
        <v>374</v>
      </c>
      <c r="C104" s="49" t="s">
        <v>292</v>
      </c>
      <c r="D104" s="50"/>
      <c r="E104" s="51" t="s">
        <v>20</v>
      </c>
      <c r="F104" s="98">
        <v>6</v>
      </c>
      <c r="G104" s="123">
        <v>24.9</v>
      </c>
      <c r="H104" s="141">
        <f t="shared" si="3"/>
        <v>149.39999999999998</v>
      </c>
      <c r="I104" s="180"/>
      <c r="J104" s="285"/>
      <c r="K104" s="114"/>
      <c r="L104" s="115"/>
      <c r="M104" s="24"/>
    </row>
    <row r="105" spans="2:13" ht="15.75" thickBot="1" x14ac:dyDescent="0.3">
      <c r="B105" s="334"/>
      <c r="C105" s="330"/>
      <c r="D105" s="330"/>
      <c r="E105" s="330"/>
      <c r="F105" s="330"/>
      <c r="G105" s="330"/>
      <c r="H105" s="330"/>
      <c r="I105" s="335"/>
      <c r="J105" s="285"/>
      <c r="K105" s="114"/>
      <c r="L105" s="115"/>
      <c r="M105" s="24"/>
    </row>
    <row r="106" spans="2:13" x14ac:dyDescent="0.25">
      <c r="B106" s="181" t="s">
        <v>130</v>
      </c>
      <c r="C106" s="62" t="s">
        <v>234</v>
      </c>
      <c r="D106" s="63"/>
      <c r="E106" s="64"/>
      <c r="F106" s="96"/>
      <c r="G106" s="126"/>
      <c r="H106" s="139">
        <f t="shared" si="3"/>
        <v>0</v>
      </c>
      <c r="I106" s="177"/>
      <c r="J106" s="285"/>
      <c r="K106" s="114" t="s">
        <v>36</v>
      </c>
      <c r="L106" s="115"/>
      <c r="M106" s="24"/>
    </row>
    <row r="107" spans="2:13" ht="15.75" thickBot="1" x14ac:dyDescent="0.3">
      <c r="B107" s="72" t="s">
        <v>298</v>
      </c>
      <c r="C107" s="49" t="s">
        <v>292</v>
      </c>
      <c r="D107" s="50"/>
      <c r="E107" s="51" t="s">
        <v>20</v>
      </c>
      <c r="F107" s="98">
        <v>4</v>
      </c>
      <c r="G107" s="123">
        <v>24.9</v>
      </c>
      <c r="H107" s="141">
        <f t="shared" si="3"/>
        <v>99.6</v>
      </c>
      <c r="I107" s="180"/>
      <c r="J107" s="285"/>
      <c r="K107" s="114"/>
      <c r="L107" s="115"/>
      <c r="M107" s="24"/>
    </row>
    <row r="108" spans="2:13" ht="15.75" thickBot="1" x14ac:dyDescent="0.3">
      <c r="B108" s="334"/>
      <c r="C108" s="330"/>
      <c r="D108" s="330"/>
      <c r="E108" s="330"/>
      <c r="F108" s="330"/>
      <c r="G108" s="330"/>
      <c r="H108" s="330"/>
      <c r="I108" s="335"/>
      <c r="J108" s="285"/>
      <c r="K108" s="114"/>
      <c r="L108" s="115"/>
      <c r="M108" s="24"/>
    </row>
    <row r="109" spans="2:13" x14ac:dyDescent="0.25">
      <c r="B109" s="181" t="s">
        <v>131</v>
      </c>
      <c r="C109" s="62" t="s">
        <v>297</v>
      </c>
      <c r="D109" s="63"/>
      <c r="E109" s="64"/>
      <c r="F109" s="96"/>
      <c r="G109" s="126"/>
      <c r="H109" s="139"/>
      <c r="I109" s="177"/>
      <c r="J109" s="285"/>
      <c r="K109" s="114"/>
      <c r="L109" s="115"/>
      <c r="M109" s="24"/>
    </row>
    <row r="110" spans="2:13" x14ac:dyDescent="0.25">
      <c r="B110" s="171" t="s">
        <v>299</v>
      </c>
      <c r="C110" s="59" t="s">
        <v>327</v>
      </c>
      <c r="D110" s="60"/>
      <c r="E110" s="61" t="s">
        <v>17</v>
      </c>
      <c r="F110" s="81">
        <v>13</v>
      </c>
      <c r="G110" s="110">
        <v>26.27</v>
      </c>
      <c r="H110" s="140">
        <f t="shared" si="3"/>
        <v>341.51</v>
      </c>
      <c r="I110" s="178"/>
      <c r="J110" s="285"/>
      <c r="K110" s="114" t="s">
        <v>234</v>
      </c>
      <c r="L110" s="115"/>
      <c r="M110" s="24"/>
    </row>
    <row r="111" spans="2:13" x14ac:dyDescent="0.25">
      <c r="B111" s="171" t="s">
        <v>300</v>
      </c>
      <c r="C111" s="59" t="s">
        <v>82</v>
      </c>
      <c r="D111" s="60"/>
      <c r="E111" s="61" t="s">
        <v>7</v>
      </c>
      <c r="F111" s="81">
        <v>2</v>
      </c>
      <c r="G111" s="110">
        <v>58.9</v>
      </c>
      <c r="H111" s="140">
        <f t="shared" si="3"/>
        <v>117.8</v>
      </c>
      <c r="I111" s="178"/>
      <c r="J111" s="285"/>
      <c r="K111" s="114"/>
      <c r="L111" s="115"/>
      <c r="M111" s="24"/>
    </row>
    <row r="112" spans="2:13" x14ac:dyDescent="0.25">
      <c r="B112" s="171" t="s">
        <v>301</v>
      </c>
      <c r="C112" s="59" t="s">
        <v>18</v>
      </c>
      <c r="D112" s="60"/>
      <c r="E112" s="61" t="s">
        <v>7</v>
      </c>
      <c r="F112" s="81">
        <v>1</v>
      </c>
      <c r="G112" s="110">
        <v>58</v>
      </c>
      <c r="H112" s="140">
        <f t="shared" si="3"/>
        <v>58</v>
      </c>
      <c r="I112" s="178"/>
      <c r="J112" s="285"/>
      <c r="K112" s="114"/>
      <c r="L112" s="115"/>
      <c r="M112" s="24"/>
    </row>
    <row r="113" spans="2:13" ht="15.75" thickBot="1" x14ac:dyDescent="0.3">
      <c r="B113" s="72" t="s">
        <v>302</v>
      </c>
      <c r="C113" s="49" t="s">
        <v>261</v>
      </c>
      <c r="D113" s="50"/>
      <c r="E113" s="51" t="s">
        <v>433</v>
      </c>
      <c r="F113" s="98">
        <v>1.9</v>
      </c>
      <c r="G113" s="123">
        <f>F113*315</f>
        <v>598.5</v>
      </c>
      <c r="H113" s="141">
        <f t="shared" si="3"/>
        <v>1137.1499999999999</v>
      </c>
      <c r="I113" s="180"/>
      <c r="J113" s="285"/>
      <c r="K113" s="114"/>
      <c r="L113" s="115"/>
      <c r="M113" s="24"/>
    </row>
    <row r="114" spans="2:13" ht="15.75" thickBot="1" x14ac:dyDescent="0.3">
      <c r="B114" s="360"/>
      <c r="C114" s="361"/>
      <c r="D114" s="361"/>
      <c r="E114" s="361"/>
      <c r="F114" s="361"/>
      <c r="G114" s="361"/>
      <c r="H114" s="361"/>
      <c r="I114" s="362"/>
      <c r="J114" s="285"/>
      <c r="K114" s="114"/>
      <c r="L114" s="115"/>
      <c r="M114" s="24"/>
    </row>
    <row r="115" spans="2:13" x14ac:dyDescent="0.25">
      <c r="B115" s="181" t="s">
        <v>303</v>
      </c>
      <c r="C115" s="62" t="s">
        <v>324</v>
      </c>
      <c r="D115" s="63"/>
      <c r="E115" s="64"/>
      <c r="F115" s="96"/>
      <c r="G115" s="126"/>
      <c r="H115" s="139"/>
      <c r="I115" s="177"/>
      <c r="J115" s="285"/>
      <c r="K115" s="114"/>
      <c r="L115" s="115"/>
      <c r="M115" s="24"/>
    </row>
    <row r="116" spans="2:13" x14ac:dyDescent="0.25">
      <c r="B116" s="171" t="s">
        <v>304</v>
      </c>
      <c r="C116" s="59" t="s">
        <v>292</v>
      </c>
      <c r="D116" s="60"/>
      <c r="E116" s="61" t="s">
        <v>20</v>
      </c>
      <c r="F116" s="81">
        <v>4</v>
      </c>
      <c r="G116" s="110">
        <v>24.9</v>
      </c>
      <c r="H116" s="140">
        <f t="shared" si="3"/>
        <v>99.6</v>
      </c>
      <c r="I116" s="178"/>
      <c r="J116" s="285"/>
      <c r="K116" s="114"/>
      <c r="L116" s="115"/>
      <c r="M116" s="24"/>
    </row>
    <row r="117" spans="2:13" x14ac:dyDescent="0.25">
      <c r="B117" s="171" t="s">
        <v>305</v>
      </c>
      <c r="C117" s="59" t="s">
        <v>21</v>
      </c>
      <c r="D117" s="60"/>
      <c r="E117" s="61" t="s">
        <v>9</v>
      </c>
      <c r="F117" s="81">
        <v>1</v>
      </c>
      <c r="G117" s="110">
        <v>8.5</v>
      </c>
      <c r="H117" s="140">
        <f t="shared" si="3"/>
        <v>8.5</v>
      </c>
      <c r="I117" s="178"/>
      <c r="J117" s="285">
        <f>15*1.4</f>
        <v>21</v>
      </c>
      <c r="K117" s="114"/>
      <c r="L117" s="115"/>
      <c r="M117" s="24"/>
    </row>
    <row r="118" spans="2:13" x14ac:dyDescent="0.25">
      <c r="B118" s="171" t="s">
        <v>306</v>
      </c>
      <c r="C118" s="59" t="s">
        <v>99</v>
      </c>
      <c r="D118" s="60"/>
      <c r="E118" s="61"/>
      <c r="F118" s="81"/>
      <c r="G118" s="110"/>
      <c r="H118" s="140"/>
      <c r="I118" s="178"/>
      <c r="J118" s="285"/>
      <c r="K118" s="114"/>
      <c r="L118" s="115"/>
      <c r="M118" s="24"/>
    </row>
    <row r="119" spans="2:13" x14ac:dyDescent="0.25">
      <c r="B119" s="171" t="s">
        <v>307</v>
      </c>
      <c r="C119" s="59" t="s">
        <v>292</v>
      </c>
      <c r="D119" s="60"/>
      <c r="E119" s="61"/>
      <c r="F119" s="81">
        <v>4</v>
      </c>
      <c r="G119" s="110">
        <v>24.9</v>
      </c>
      <c r="H119" s="140">
        <f t="shared" si="3"/>
        <v>99.6</v>
      </c>
      <c r="I119" s="178"/>
      <c r="J119" s="285"/>
      <c r="K119" s="114"/>
      <c r="L119" s="115"/>
      <c r="M119" s="24"/>
    </row>
    <row r="120" spans="2:13" ht="15.75" thickBot="1" x14ac:dyDescent="0.3">
      <c r="B120" s="72"/>
      <c r="C120" s="49"/>
      <c r="D120" s="50"/>
      <c r="E120" s="51"/>
      <c r="F120" s="98"/>
      <c r="G120" s="123"/>
      <c r="H120" s="141"/>
      <c r="I120" s="180"/>
      <c r="J120" s="285"/>
      <c r="K120" s="114"/>
      <c r="L120" s="115"/>
      <c r="M120" s="24"/>
    </row>
    <row r="121" spans="2:13" ht="15.75" thickBot="1" x14ac:dyDescent="0.3">
      <c r="B121" s="73"/>
      <c r="C121" s="52"/>
      <c r="D121" s="53"/>
      <c r="E121" s="54"/>
      <c r="F121" s="82"/>
      <c r="G121" s="239" t="s">
        <v>230</v>
      </c>
      <c r="H121" s="240">
        <f>SUM(H87:H119)</f>
        <v>6788.3450000000003</v>
      </c>
      <c r="I121" s="241">
        <f>H121/80</f>
        <v>84.854312500000006</v>
      </c>
      <c r="J121" s="285"/>
      <c r="K121" s="114"/>
      <c r="L121" s="115"/>
      <c r="M121" s="24"/>
    </row>
    <row r="122" spans="2:13" ht="15.75" thickBot="1" x14ac:dyDescent="0.3">
      <c r="B122" s="73"/>
      <c r="C122" s="52"/>
      <c r="D122" s="53"/>
      <c r="E122" s="54"/>
      <c r="F122" s="82"/>
      <c r="G122" s="108"/>
      <c r="H122" s="108"/>
      <c r="I122" s="52"/>
      <c r="J122" s="285"/>
      <c r="K122" s="114"/>
      <c r="L122" s="115"/>
      <c r="M122" s="24"/>
    </row>
    <row r="123" spans="2:13" ht="15.75" thickBot="1" x14ac:dyDescent="0.3">
      <c r="B123" s="242" t="s">
        <v>37</v>
      </c>
      <c r="C123" s="233" t="s">
        <v>71</v>
      </c>
      <c r="D123" s="234"/>
      <c r="E123" s="316"/>
      <c r="F123" s="317"/>
      <c r="G123" s="317"/>
      <c r="H123" s="317"/>
      <c r="I123" s="318"/>
      <c r="J123" s="285"/>
      <c r="K123" s="114"/>
      <c r="L123" s="115"/>
      <c r="M123" s="24"/>
    </row>
    <row r="124" spans="2:13" x14ac:dyDescent="0.25">
      <c r="B124" s="181" t="s">
        <v>73</v>
      </c>
      <c r="C124" s="62" t="s">
        <v>395</v>
      </c>
      <c r="D124" s="63"/>
      <c r="E124" s="63"/>
      <c r="F124" s="96"/>
      <c r="G124" s="126"/>
      <c r="H124" s="126"/>
      <c r="I124" s="177"/>
      <c r="J124" s="285"/>
      <c r="K124" s="114"/>
      <c r="L124" s="115"/>
      <c r="M124" s="24"/>
    </row>
    <row r="125" spans="2:13" x14ac:dyDescent="0.25">
      <c r="B125" s="171" t="s">
        <v>236</v>
      </c>
      <c r="C125" s="59" t="s">
        <v>430</v>
      </c>
      <c r="D125" s="60"/>
      <c r="E125" s="60" t="s">
        <v>26</v>
      </c>
      <c r="F125" s="81">
        <v>72</v>
      </c>
      <c r="G125" s="110">
        <v>25.2</v>
      </c>
      <c r="H125" s="110">
        <f>G125*F125</f>
        <v>1814.3999999999999</v>
      </c>
      <c r="I125" s="178"/>
      <c r="J125" s="285"/>
      <c r="K125" s="114"/>
      <c r="L125" s="115"/>
      <c r="M125" s="24"/>
    </row>
    <row r="126" spans="2:13" x14ac:dyDescent="0.25">
      <c r="B126" s="171" t="s">
        <v>237</v>
      </c>
      <c r="C126" s="59" t="s">
        <v>235</v>
      </c>
      <c r="D126" s="60"/>
      <c r="E126" s="61" t="s">
        <v>17</v>
      </c>
      <c r="F126" s="83">
        <v>22</v>
      </c>
      <c r="G126" s="110">
        <v>26.27</v>
      </c>
      <c r="H126" s="110">
        <f t="shared" ref="H126:H138" si="4">F126*G126</f>
        <v>577.93999999999994</v>
      </c>
      <c r="I126" s="178"/>
      <c r="J126" s="287"/>
      <c r="K126" s="147"/>
      <c r="L126" s="148"/>
      <c r="M126" s="24"/>
    </row>
    <row r="127" spans="2:13" x14ac:dyDescent="0.25">
      <c r="B127" s="171" t="s">
        <v>238</v>
      </c>
      <c r="C127" s="59" t="s">
        <v>30</v>
      </c>
      <c r="D127" s="60"/>
      <c r="E127" s="61" t="s">
        <v>7</v>
      </c>
      <c r="F127" s="83">
        <v>2.6</v>
      </c>
      <c r="G127" s="110">
        <v>58.9</v>
      </c>
      <c r="H127" s="110">
        <f t="shared" si="4"/>
        <v>153.14000000000001</v>
      </c>
      <c r="I127" s="178"/>
      <c r="J127" s="287"/>
      <c r="K127" s="147"/>
      <c r="L127" s="148"/>
      <c r="M127" s="24"/>
    </row>
    <row r="128" spans="2:13" x14ac:dyDescent="0.25">
      <c r="B128" s="171" t="s">
        <v>239</v>
      </c>
      <c r="C128" s="182" t="s">
        <v>292</v>
      </c>
      <c r="D128" s="183"/>
      <c r="E128" s="184" t="s">
        <v>20</v>
      </c>
      <c r="F128" s="154">
        <v>54</v>
      </c>
      <c r="G128" s="185">
        <v>24.9</v>
      </c>
      <c r="H128" s="185">
        <f>G128*F128</f>
        <v>1344.6</v>
      </c>
      <c r="I128" s="124"/>
      <c r="J128" s="287"/>
      <c r="K128" s="147"/>
      <c r="L128" s="148"/>
      <c r="M128" s="24"/>
    </row>
    <row r="129" spans="2:13" ht="15.75" thickBot="1" x14ac:dyDescent="0.3">
      <c r="B129" s="72" t="s">
        <v>239</v>
      </c>
      <c r="C129" s="49" t="s">
        <v>18</v>
      </c>
      <c r="D129" s="50"/>
      <c r="E129" s="51" t="s">
        <v>7</v>
      </c>
      <c r="F129" s="149">
        <v>2.6</v>
      </c>
      <c r="G129" s="146">
        <v>58</v>
      </c>
      <c r="H129" s="123">
        <f t="shared" si="4"/>
        <v>150.80000000000001</v>
      </c>
      <c r="I129" s="180"/>
      <c r="J129" s="287"/>
      <c r="K129" s="147"/>
      <c r="L129" s="148"/>
      <c r="M129" s="24"/>
    </row>
    <row r="130" spans="2:13" ht="15.75" thickBot="1" x14ac:dyDescent="0.3">
      <c r="B130" s="363"/>
      <c r="C130" s="330"/>
      <c r="D130" s="330"/>
      <c r="E130" s="330"/>
      <c r="F130" s="330"/>
      <c r="G130" s="330"/>
      <c r="H130" s="330"/>
      <c r="I130" s="364"/>
      <c r="J130" s="287"/>
      <c r="K130" s="147"/>
      <c r="L130" s="148"/>
      <c r="M130" s="24"/>
    </row>
    <row r="131" spans="2:13" x14ac:dyDescent="0.25">
      <c r="B131" s="181" t="s">
        <v>74</v>
      </c>
      <c r="C131" s="62" t="s">
        <v>240</v>
      </c>
      <c r="D131" s="63"/>
      <c r="E131" s="63"/>
      <c r="F131" s="96"/>
      <c r="G131" s="65"/>
      <c r="H131" s="126"/>
      <c r="I131" s="177"/>
      <c r="J131" s="287"/>
      <c r="K131" s="147"/>
      <c r="L131" s="148"/>
      <c r="M131" s="24"/>
    </row>
    <row r="132" spans="2:13" x14ac:dyDescent="0.25">
      <c r="B132" s="186" t="s">
        <v>396</v>
      </c>
      <c r="C132" s="59" t="s">
        <v>429</v>
      </c>
      <c r="D132" s="56"/>
      <c r="E132" s="56" t="s">
        <v>26</v>
      </c>
      <c r="F132" s="84">
        <v>133</v>
      </c>
      <c r="G132" s="58">
        <v>39.9</v>
      </c>
      <c r="H132" s="111">
        <f>F132*G132</f>
        <v>5306.7</v>
      </c>
      <c r="I132" s="187"/>
      <c r="J132" s="287"/>
      <c r="K132" s="147"/>
      <c r="L132" s="148"/>
      <c r="M132" s="24"/>
    </row>
    <row r="133" spans="2:13" x14ac:dyDescent="0.25">
      <c r="B133" s="186" t="s">
        <v>397</v>
      </c>
      <c r="C133" s="59" t="s">
        <v>350</v>
      </c>
      <c r="D133" s="60"/>
      <c r="E133" s="61" t="s">
        <v>17</v>
      </c>
      <c r="F133" s="81">
        <v>59</v>
      </c>
      <c r="G133" s="44">
        <v>26.27</v>
      </c>
      <c r="H133" s="110">
        <f t="shared" si="4"/>
        <v>1549.93</v>
      </c>
      <c r="I133" s="178"/>
      <c r="J133" s="285"/>
      <c r="K133" s="114"/>
      <c r="L133" s="115"/>
      <c r="M133" s="24"/>
    </row>
    <row r="134" spans="2:13" x14ac:dyDescent="0.25">
      <c r="B134" s="186" t="s">
        <v>398</v>
      </c>
      <c r="C134" s="59" t="s">
        <v>30</v>
      </c>
      <c r="D134" s="60"/>
      <c r="E134" s="61" t="s">
        <v>7</v>
      </c>
      <c r="F134" s="81">
        <v>2.5</v>
      </c>
      <c r="G134" s="44">
        <v>58.9</v>
      </c>
      <c r="H134" s="110">
        <f t="shared" si="4"/>
        <v>147.25</v>
      </c>
      <c r="I134" s="178"/>
      <c r="J134" s="285"/>
      <c r="K134" s="114"/>
      <c r="L134" s="115"/>
      <c r="M134" s="24"/>
    </row>
    <row r="135" spans="2:13" x14ac:dyDescent="0.25">
      <c r="B135" s="186" t="s">
        <v>399</v>
      </c>
      <c r="C135" s="59" t="s">
        <v>401</v>
      </c>
      <c r="D135" s="60"/>
      <c r="E135" s="61" t="s">
        <v>33</v>
      </c>
      <c r="F135" s="81">
        <v>8</v>
      </c>
      <c r="G135" s="44">
        <v>4.7</v>
      </c>
      <c r="H135" s="110">
        <f>F135*G135</f>
        <v>37.6</v>
      </c>
      <c r="I135" s="178"/>
      <c r="J135" s="285"/>
      <c r="K135" s="114"/>
      <c r="L135" s="115"/>
      <c r="M135" s="24"/>
    </row>
    <row r="136" spans="2:13" ht="26.25" x14ac:dyDescent="0.25">
      <c r="B136" s="186" t="s">
        <v>400</v>
      </c>
      <c r="C136" s="76" t="s">
        <v>323</v>
      </c>
      <c r="D136" s="188" t="s">
        <v>330</v>
      </c>
      <c r="E136" s="61" t="s">
        <v>33</v>
      </c>
      <c r="F136" s="99">
        <v>2000</v>
      </c>
      <c r="G136" s="189">
        <v>1.26</v>
      </c>
      <c r="H136" s="190">
        <f t="shared" si="4"/>
        <v>2520</v>
      </c>
      <c r="I136" s="191"/>
      <c r="J136" s="285"/>
      <c r="K136" s="114"/>
      <c r="L136" s="115"/>
      <c r="M136" s="24"/>
    </row>
    <row r="137" spans="2:13" x14ac:dyDescent="0.25">
      <c r="B137" s="186" t="s">
        <v>402</v>
      </c>
      <c r="C137" s="192" t="s">
        <v>292</v>
      </c>
      <c r="D137" s="193"/>
      <c r="E137" s="184" t="s">
        <v>20</v>
      </c>
      <c r="F137" s="155">
        <v>132</v>
      </c>
      <c r="G137" s="194">
        <v>24.9</v>
      </c>
      <c r="H137" s="195">
        <f t="shared" si="4"/>
        <v>3286.7999999999997</v>
      </c>
      <c r="I137" s="196"/>
      <c r="J137" s="285"/>
      <c r="K137" s="114"/>
      <c r="L137" s="115"/>
      <c r="M137" s="24"/>
    </row>
    <row r="138" spans="2:13" ht="15.75" thickBot="1" x14ac:dyDescent="0.3">
      <c r="B138" s="186" t="s">
        <v>424</v>
      </c>
      <c r="C138" s="49" t="s">
        <v>262</v>
      </c>
      <c r="D138" s="50"/>
      <c r="E138" s="51" t="s">
        <v>393</v>
      </c>
      <c r="F138" s="98">
        <v>1.2</v>
      </c>
      <c r="G138" s="146">
        <f>F138*315</f>
        <v>378</v>
      </c>
      <c r="H138" s="123">
        <f t="shared" si="4"/>
        <v>453.59999999999997</v>
      </c>
      <c r="I138" s="180"/>
      <c r="J138" s="285"/>
      <c r="K138" s="114"/>
      <c r="L138" s="115"/>
      <c r="M138" s="24"/>
    </row>
    <row r="139" spans="2:13" ht="15.75" thickBot="1" x14ac:dyDescent="0.3">
      <c r="B139" s="73"/>
      <c r="C139" s="52"/>
      <c r="D139" s="53"/>
      <c r="E139" s="54"/>
      <c r="F139" s="82"/>
      <c r="G139" s="229" t="s">
        <v>230</v>
      </c>
      <c r="H139" s="230">
        <f>SUM(H124:H138)</f>
        <v>17342.759999999998</v>
      </c>
      <c r="I139" s="235">
        <f>H139/80</f>
        <v>216.78449999999998</v>
      </c>
      <c r="J139" s="285"/>
      <c r="K139" s="114"/>
      <c r="L139" s="115"/>
      <c r="M139" s="24"/>
    </row>
    <row r="140" spans="2:13" ht="15.75" thickBot="1" x14ac:dyDescent="0.3">
      <c r="B140" s="73"/>
      <c r="C140" s="52"/>
      <c r="D140" s="53"/>
      <c r="E140" s="54"/>
      <c r="F140" s="82"/>
      <c r="G140" s="109"/>
      <c r="H140" s="108"/>
      <c r="I140" s="52"/>
      <c r="J140" s="285"/>
      <c r="K140" s="114"/>
      <c r="L140" s="115"/>
      <c r="M140" s="24"/>
    </row>
    <row r="141" spans="2:13" ht="15.75" thickBot="1" x14ac:dyDescent="0.3">
      <c r="B141" s="219" t="s">
        <v>72</v>
      </c>
      <c r="C141" s="227" t="s">
        <v>133</v>
      </c>
      <c r="D141" s="228"/>
      <c r="E141" s="313"/>
      <c r="F141" s="314"/>
      <c r="G141" s="314"/>
      <c r="H141" s="314"/>
      <c r="I141" s="315"/>
      <c r="J141" s="285"/>
      <c r="K141" s="114"/>
      <c r="L141" s="115"/>
      <c r="M141" s="24"/>
    </row>
    <row r="142" spans="2:13" ht="40.5" customHeight="1" x14ac:dyDescent="0.25">
      <c r="B142" s="197" t="s">
        <v>75</v>
      </c>
      <c r="C142" s="74" t="s">
        <v>408</v>
      </c>
      <c r="D142" s="96"/>
      <c r="E142" s="96"/>
      <c r="F142" s="96"/>
      <c r="G142" s="153"/>
      <c r="H142" s="126"/>
      <c r="I142" s="177"/>
      <c r="J142" s="285"/>
      <c r="K142" s="114"/>
      <c r="L142" s="115"/>
      <c r="M142" s="24"/>
    </row>
    <row r="143" spans="2:13" ht="35.25" customHeight="1" x14ac:dyDescent="0.25">
      <c r="B143" s="198" t="s">
        <v>134</v>
      </c>
      <c r="C143" s="45" t="s">
        <v>409</v>
      </c>
      <c r="D143" s="46"/>
      <c r="E143" s="61" t="s">
        <v>33</v>
      </c>
      <c r="F143" s="99">
        <v>1</v>
      </c>
      <c r="G143" s="199">
        <f>410+25.1+89+89+28</f>
        <v>641.1</v>
      </c>
      <c r="H143" s="190">
        <f>G143*F143</f>
        <v>641.1</v>
      </c>
      <c r="I143" s="178"/>
      <c r="J143" s="285"/>
      <c r="K143" s="114"/>
      <c r="L143" s="115"/>
      <c r="M143" s="24"/>
    </row>
    <row r="144" spans="2:13" ht="25.5" x14ac:dyDescent="0.25">
      <c r="B144" s="198" t="s">
        <v>135</v>
      </c>
      <c r="C144" s="200" t="s">
        <v>410</v>
      </c>
      <c r="D144" s="46"/>
      <c r="E144" s="61" t="s">
        <v>33</v>
      </c>
      <c r="F144" s="99">
        <v>2</v>
      </c>
      <c r="G144" s="199">
        <f>396+62+59.16+96</f>
        <v>613.16</v>
      </c>
      <c r="H144" s="190">
        <f t="shared" ref="H144:H153" si="5">G144*F144</f>
        <v>1226.32</v>
      </c>
      <c r="I144" s="178"/>
      <c r="J144" s="285"/>
      <c r="K144" s="114"/>
      <c r="L144" s="115"/>
      <c r="M144" s="24"/>
    </row>
    <row r="145" spans="2:13" ht="38.25" x14ac:dyDescent="0.25">
      <c r="B145" s="198" t="s">
        <v>136</v>
      </c>
      <c r="C145" s="45" t="s">
        <v>264</v>
      </c>
      <c r="D145" s="46"/>
      <c r="E145" s="61" t="s">
        <v>33</v>
      </c>
      <c r="F145" s="99">
        <v>3</v>
      </c>
      <c r="G145" s="199">
        <f>93.5+62+59.16+96</f>
        <v>310.65999999999997</v>
      </c>
      <c r="H145" s="190">
        <f t="shared" si="5"/>
        <v>931.9799999999999</v>
      </c>
      <c r="I145" s="178"/>
      <c r="J145" s="285"/>
      <c r="K145" s="114"/>
      <c r="L145" s="115"/>
      <c r="M145" s="24"/>
    </row>
    <row r="146" spans="2:13" ht="25.5" x14ac:dyDescent="0.25">
      <c r="B146" s="198" t="s">
        <v>137</v>
      </c>
      <c r="C146" s="45" t="s">
        <v>411</v>
      </c>
      <c r="D146" s="46"/>
      <c r="E146" s="61" t="s">
        <v>33</v>
      </c>
      <c r="F146" s="99">
        <v>1</v>
      </c>
      <c r="G146" s="199">
        <f>93.5+62+59.16+96</f>
        <v>310.65999999999997</v>
      </c>
      <c r="H146" s="190">
        <f t="shared" si="5"/>
        <v>310.65999999999997</v>
      </c>
      <c r="I146" s="178"/>
      <c r="J146" s="285"/>
      <c r="K146" s="114"/>
      <c r="L146" s="115"/>
      <c r="M146" s="24"/>
    </row>
    <row r="147" spans="2:13" ht="25.5" x14ac:dyDescent="0.25">
      <c r="B147" s="198" t="s">
        <v>138</v>
      </c>
      <c r="C147" s="45" t="s">
        <v>412</v>
      </c>
      <c r="D147" s="46"/>
      <c r="E147" s="61" t="s">
        <v>33</v>
      </c>
      <c r="F147" s="99">
        <v>1</v>
      </c>
      <c r="G147" s="199">
        <f>93.5+62+59.16+96+20</f>
        <v>330.65999999999997</v>
      </c>
      <c r="H147" s="190">
        <f t="shared" si="5"/>
        <v>330.65999999999997</v>
      </c>
      <c r="I147" s="201"/>
      <c r="J147" s="288"/>
      <c r="K147" s="119"/>
      <c r="L147" s="115"/>
      <c r="M147" s="24"/>
    </row>
    <row r="148" spans="2:13" ht="38.25" x14ac:dyDescent="0.25">
      <c r="B148" s="198" t="s">
        <v>139</v>
      </c>
      <c r="C148" s="45" t="s">
        <v>413</v>
      </c>
      <c r="D148" s="46"/>
      <c r="E148" s="61" t="s">
        <v>33</v>
      </c>
      <c r="F148" s="99">
        <v>2</v>
      </c>
      <c r="G148" s="199">
        <v>650</v>
      </c>
      <c r="H148" s="190">
        <f t="shared" si="5"/>
        <v>1300</v>
      </c>
      <c r="I148" s="201"/>
      <c r="J148" s="288"/>
      <c r="K148" s="119"/>
      <c r="L148" s="115"/>
      <c r="M148" s="24"/>
    </row>
    <row r="149" spans="2:13" x14ac:dyDescent="0.25">
      <c r="B149" s="171" t="s">
        <v>76</v>
      </c>
      <c r="C149" s="59" t="s">
        <v>140</v>
      </c>
      <c r="D149" s="342"/>
      <c r="E149" s="343"/>
      <c r="F149" s="343"/>
      <c r="G149" s="343"/>
      <c r="H149" s="343"/>
      <c r="I149" s="344"/>
      <c r="J149" s="285"/>
      <c r="K149" s="119"/>
      <c r="L149" s="115"/>
      <c r="M149" s="24"/>
    </row>
    <row r="150" spans="2:13" x14ac:dyDescent="0.25">
      <c r="B150" s="171" t="s">
        <v>141</v>
      </c>
      <c r="C150" s="59" t="s">
        <v>407</v>
      </c>
      <c r="D150" s="60"/>
      <c r="E150" s="61" t="s">
        <v>33</v>
      </c>
      <c r="F150" s="99">
        <v>2</v>
      </c>
      <c r="G150" s="44">
        <v>45.51</v>
      </c>
      <c r="H150" s="110">
        <f t="shared" si="5"/>
        <v>91.02</v>
      </c>
      <c r="I150" s="178"/>
      <c r="J150" s="285"/>
      <c r="K150" s="119"/>
      <c r="L150" s="115"/>
      <c r="M150" s="24"/>
    </row>
    <row r="151" spans="2:13" ht="26.25" x14ac:dyDescent="0.25">
      <c r="B151" s="171" t="s">
        <v>142</v>
      </c>
      <c r="C151" s="76" t="s">
        <v>435</v>
      </c>
      <c r="D151" s="60"/>
      <c r="E151" s="61" t="s">
        <v>33</v>
      </c>
      <c r="F151" s="99">
        <v>2</v>
      </c>
      <c r="G151" s="44">
        <f>1.6*1.1*(280)</f>
        <v>492.80000000000007</v>
      </c>
      <c r="H151" s="110">
        <f>G151*F151</f>
        <v>985.60000000000014</v>
      </c>
      <c r="I151" s="178"/>
      <c r="J151" s="285"/>
      <c r="K151" s="119"/>
      <c r="L151" s="115"/>
      <c r="M151" s="24"/>
    </row>
    <row r="152" spans="2:13" ht="39.75" customHeight="1" x14ac:dyDescent="0.25">
      <c r="B152" s="171" t="s">
        <v>143</v>
      </c>
      <c r="C152" s="76" t="s">
        <v>434</v>
      </c>
      <c r="D152" s="60"/>
      <c r="E152" s="61" t="s">
        <v>33</v>
      </c>
      <c r="F152" s="99">
        <v>1</v>
      </c>
      <c r="G152" s="44">
        <f>0.8*1.38*(4)*(185)</f>
        <v>816.95999999999992</v>
      </c>
      <c r="H152" s="110">
        <f t="shared" si="5"/>
        <v>816.95999999999992</v>
      </c>
      <c r="I152" s="178"/>
      <c r="J152" s="285"/>
      <c r="K152" s="114"/>
      <c r="L152" s="115"/>
      <c r="M152" s="24"/>
    </row>
    <row r="153" spans="2:13" ht="44.25" customHeight="1" thickBot="1" x14ac:dyDescent="0.3">
      <c r="B153" s="72" t="s">
        <v>144</v>
      </c>
      <c r="C153" s="152" t="s">
        <v>145</v>
      </c>
      <c r="D153" s="50"/>
      <c r="E153" s="51" t="s">
        <v>33</v>
      </c>
      <c r="F153" s="100">
        <v>1</v>
      </c>
      <c r="G153" s="146">
        <f>0.8*1.3*(2)*(185)</f>
        <v>384.8</v>
      </c>
      <c r="H153" s="123">
        <f t="shared" si="5"/>
        <v>384.8</v>
      </c>
      <c r="I153" s="180"/>
      <c r="J153" s="285"/>
      <c r="K153" s="114"/>
      <c r="L153" s="115"/>
      <c r="M153" s="24"/>
    </row>
    <row r="154" spans="2:13" ht="15.75" thickBot="1" x14ac:dyDescent="0.3">
      <c r="B154" s="73"/>
      <c r="C154" s="52"/>
      <c r="D154" s="53"/>
      <c r="E154" s="54"/>
      <c r="F154" s="82"/>
      <c r="G154" s="229" t="s">
        <v>230</v>
      </c>
      <c r="H154" s="230">
        <f>SUM(H143:H153)</f>
        <v>7019.1</v>
      </c>
      <c r="I154" s="235">
        <f>H154/80</f>
        <v>87.73875000000001</v>
      </c>
      <c r="J154" s="285"/>
      <c r="K154" s="114"/>
      <c r="L154" s="115"/>
      <c r="M154" s="24"/>
    </row>
    <row r="155" spans="2:13" ht="15.75" thickBot="1" x14ac:dyDescent="0.3">
      <c r="B155" s="73"/>
      <c r="C155" s="52"/>
      <c r="D155" s="53"/>
      <c r="E155" s="54"/>
      <c r="F155" s="82"/>
      <c r="G155" s="109"/>
      <c r="H155" s="108"/>
      <c r="I155" s="52"/>
      <c r="J155" s="285"/>
      <c r="K155" s="114"/>
      <c r="L155" s="115"/>
      <c r="M155" s="24"/>
    </row>
    <row r="156" spans="2:13" ht="15.75" thickBot="1" x14ac:dyDescent="0.3">
      <c r="B156" s="219" t="s">
        <v>77</v>
      </c>
      <c r="C156" s="227" t="s">
        <v>90</v>
      </c>
      <c r="D156" s="228"/>
      <c r="E156" s="313"/>
      <c r="F156" s="314"/>
      <c r="G156" s="314"/>
      <c r="H156" s="314"/>
      <c r="I156" s="315"/>
      <c r="J156" s="285"/>
      <c r="K156" s="114"/>
      <c r="L156" s="115"/>
      <c r="M156" s="24"/>
    </row>
    <row r="157" spans="2:13" x14ac:dyDescent="0.25">
      <c r="B157" s="181" t="s">
        <v>78</v>
      </c>
      <c r="C157" s="62" t="s">
        <v>79</v>
      </c>
      <c r="D157" s="63"/>
      <c r="E157" s="203" t="s">
        <v>347</v>
      </c>
      <c r="F157" s="133"/>
      <c r="G157" s="65"/>
      <c r="H157" s="126"/>
      <c r="I157" s="177"/>
      <c r="J157" s="285"/>
      <c r="K157" s="114"/>
      <c r="L157" s="115"/>
      <c r="M157" s="24"/>
    </row>
    <row r="158" spans="2:13" x14ac:dyDescent="0.25">
      <c r="B158" s="171" t="s">
        <v>83</v>
      </c>
      <c r="C158" s="59" t="s">
        <v>327</v>
      </c>
      <c r="D158" s="60"/>
      <c r="E158" s="61" t="s">
        <v>17</v>
      </c>
      <c r="F158" s="101">
        <v>7</v>
      </c>
      <c r="G158" s="44">
        <v>26.27</v>
      </c>
      <c r="H158" s="110">
        <f>G158*F158</f>
        <v>183.89</v>
      </c>
      <c r="I158" s="178"/>
      <c r="J158" s="285"/>
      <c r="K158" s="114"/>
      <c r="L158" s="115"/>
      <c r="M158" s="24"/>
    </row>
    <row r="159" spans="2:13" ht="15.75" thickBot="1" x14ac:dyDescent="0.3">
      <c r="B159" s="72" t="s">
        <v>84</v>
      </c>
      <c r="C159" s="49" t="s">
        <v>426</v>
      </c>
      <c r="D159" s="50"/>
      <c r="E159" s="51" t="s">
        <v>7</v>
      </c>
      <c r="F159" s="134">
        <v>1</v>
      </c>
      <c r="G159" s="146">
        <v>58.9</v>
      </c>
      <c r="H159" s="123">
        <f t="shared" ref="H159:H173" si="6">G159*F159</f>
        <v>58.9</v>
      </c>
      <c r="I159" s="180"/>
      <c r="J159" s="285"/>
      <c r="K159" s="114"/>
      <c r="L159" s="115"/>
      <c r="M159" s="24"/>
    </row>
    <row r="160" spans="2:13" ht="15.75" thickBot="1" x14ac:dyDescent="0.3">
      <c r="B160" s="334"/>
      <c r="C160" s="330"/>
      <c r="D160" s="330"/>
      <c r="E160" s="330"/>
      <c r="F160" s="330"/>
      <c r="G160" s="330"/>
      <c r="H160" s="330"/>
      <c r="I160" s="335"/>
      <c r="J160" s="285"/>
      <c r="K160" s="114"/>
      <c r="L160" s="115"/>
      <c r="M160" s="24"/>
    </row>
    <row r="161" spans="2:14" x14ac:dyDescent="0.25">
      <c r="B161" s="181" t="s">
        <v>80</v>
      </c>
      <c r="C161" s="62" t="s">
        <v>146</v>
      </c>
      <c r="D161" s="64"/>
      <c r="E161" s="64"/>
      <c r="F161" s="133"/>
      <c r="G161" s="65"/>
      <c r="H161" s="126"/>
      <c r="I161" s="177"/>
      <c r="J161" s="285"/>
      <c r="K161" s="114"/>
      <c r="L161" s="115"/>
      <c r="M161" s="24"/>
    </row>
    <row r="162" spans="2:14" x14ac:dyDescent="0.25">
      <c r="B162" s="171" t="s">
        <v>85</v>
      </c>
      <c r="C162" s="59" t="s">
        <v>327</v>
      </c>
      <c r="D162" s="60"/>
      <c r="E162" s="61" t="s">
        <v>17</v>
      </c>
      <c r="F162" s="101">
        <v>15</v>
      </c>
      <c r="G162" s="44">
        <v>26.27</v>
      </c>
      <c r="H162" s="110">
        <f t="shared" si="6"/>
        <v>394.05</v>
      </c>
      <c r="I162" s="178"/>
      <c r="J162" s="285">
        <f>71*4</f>
        <v>284</v>
      </c>
      <c r="K162" s="114"/>
      <c r="L162" s="115"/>
      <c r="M162" s="24"/>
    </row>
    <row r="163" spans="2:14" ht="15.75" thickBot="1" x14ac:dyDescent="0.3">
      <c r="B163" s="72" t="s">
        <v>86</v>
      </c>
      <c r="C163" s="49" t="s">
        <v>82</v>
      </c>
      <c r="D163" s="50"/>
      <c r="E163" s="51" t="s">
        <v>7</v>
      </c>
      <c r="F163" s="134">
        <v>6</v>
      </c>
      <c r="G163" s="146">
        <v>58.9</v>
      </c>
      <c r="H163" s="123">
        <f t="shared" si="6"/>
        <v>353.4</v>
      </c>
      <c r="I163" s="180"/>
      <c r="J163" s="285"/>
      <c r="K163" s="114"/>
      <c r="L163" s="115"/>
      <c r="M163" s="24"/>
    </row>
    <row r="164" spans="2:14" ht="15.75" thickBot="1" x14ac:dyDescent="0.3">
      <c r="B164" s="334"/>
      <c r="C164" s="330"/>
      <c r="D164" s="330"/>
      <c r="E164" s="330"/>
      <c r="F164" s="330"/>
      <c r="G164" s="330"/>
      <c r="H164" s="330"/>
      <c r="I164" s="335"/>
      <c r="J164" s="273">
        <f>H174+H154</f>
        <v>10672.990000000002</v>
      </c>
      <c r="K164" s="25"/>
      <c r="L164" s="115"/>
      <c r="M164" s="24"/>
    </row>
    <row r="165" spans="2:14" x14ac:dyDescent="0.25">
      <c r="B165" s="181" t="s">
        <v>81</v>
      </c>
      <c r="C165" s="62" t="s">
        <v>89</v>
      </c>
      <c r="D165" s="64"/>
      <c r="E165" s="64"/>
      <c r="F165" s="133"/>
      <c r="G165" s="65"/>
      <c r="H165" s="126"/>
      <c r="I165" s="177"/>
      <c r="J165" s="273"/>
      <c r="K165" s="25"/>
      <c r="L165" s="115"/>
      <c r="M165" s="24"/>
    </row>
    <row r="166" spans="2:14" x14ac:dyDescent="0.25">
      <c r="B166" s="171" t="s">
        <v>87</v>
      </c>
      <c r="C166" s="59" t="s">
        <v>327</v>
      </c>
      <c r="D166" s="60"/>
      <c r="E166" s="61" t="s">
        <v>17</v>
      </c>
      <c r="F166" s="101">
        <v>5</v>
      </c>
      <c r="G166" s="44">
        <v>26.27</v>
      </c>
      <c r="H166" s="110">
        <f t="shared" si="6"/>
        <v>131.35</v>
      </c>
      <c r="I166" s="178"/>
      <c r="J166" s="273"/>
      <c r="K166" s="25"/>
      <c r="L166" s="115"/>
      <c r="M166" s="24"/>
    </row>
    <row r="167" spans="2:14" ht="15.75" thickBot="1" x14ac:dyDescent="0.3">
      <c r="B167" s="72" t="s">
        <v>88</v>
      </c>
      <c r="C167" s="49" t="s">
        <v>426</v>
      </c>
      <c r="D167" s="50"/>
      <c r="E167" s="51" t="s">
        <v>7</v>
      </c>
      <c r="F167" s="134">
        <v>2</v>
      </c>
      <c r="G167" s="146">
        <v>58.9</v>
      </c>
      <c r="H167" s="123">
        <f t="shared" si="6"/>
        <v>117.8</v>
      </c>
      <c r="I167" s="180"/>
      <c r="J167" s="273"/>
      <c r="K167" s="25"/>
      <c r="L167" s="115"/>
      <c r="M167" s="24"/>
    </row>
    <row r="168" spans="2:14" ht="15.75" thickBot="1" x14ac:dyDescent="0.3">
      <c r="B168" s="334"/>
      <c r="C168" s="330"/>
      <c r="D168" s="330"/>
      <c r="E168" s="330"/>
      <c r="F168" s="330"/>
      <c r="G168" s="330"/>
      <c r="H168" s="330"/>
      <c r="I168" s="335"/>
      <c r="J168" s="273"/>
      <c r="K168" s="25"/>
      <c r="L168" s="115"/>
      <c r="M168" s="24"/>
    </row>
    <row r="169" spans="2:14" x14ac:dyDescent="0.25">
      <c r="B169" s="181" t="s">
        <v>91</v>
      </c>
      <c r="C169" s="62" t="s">
        <v>98</v>
      </c>
      <c r="D169" s="64"/>
      <c r="E169" s="64"/>
      <c r="F169" s="133"/>
      <c r="G169" s="65"/>
      <c r="H169" s="126"/>
      <c r="I169" s="177"/>
      <c r="J169" s="273"/>
      <c r="K169" s="25"/>
      <c r="L169" s="115"/>
      <c r="M169" s="24"/>
    </row>
    <row r="170" spans="2:14" x14ac:dyDescent="0.25">
      <c r="B170" s="171" t="s">
        <v>92</v>
      </c>
      <c r="C170" s="59" t="s">
        <v>376</v>
      </c>
      <c r="D170" s="60"/>
      <c r="E170" s="61" t="s">
        <v>17</v>
      </c>
      <c r="F170" s="101">
        <v>35</v>
      </c>
      <c r="G170" s="44">
        <v>7.34</v>
      </c>
      <c r="H170" s="110">
        <f t="shared" si="6"/>
        <v>256.89999999999998</v>
      </c>
      <c r="I170" s="178"/>
      <c r="J170" s="273"/>
      <c r="K170" s="25"/>
      <c r="L170" s="115"/>
      <c r="M170" s="24"/>
    </row>
    <row r="171" spans="2:14" x14ac:dyDescent="0.25">
      <c r="B171" s="171" t="s">
        <v>94</v>
      </c>
      <c r="C171" s="59" t="s">
        <v>257</v>
      </c>
      <c r="D171" s="60"/>
      <c r="E171" s="61" t="s">
        <v>17</v>
      </c>
      <c r="F171" s="101">
        <v>18</v>
      </c>
      <c r="G171" s="44">
        <v>2.6</v>
      </c>
      <c r="H171" s="110">
        <f t="shared" si="6"/>
        <v>46.800000000000004</v>
      </c>
      <c r="I171" s="178"/>
      <c r="J171" s="273"/>
      <c r="K171" s="25"/>
      <c r="L171" s="115"/>
      <c r="M171" s="24"/>
    </row>
    <row r="172" spans="2:14" x14ac:dyDescent="0.25">
      <c r="B172" s="171" t="s">
        <v>95</v>
      </c>
      <c r="C172" s="59" t="s">
        <v>97</v>
      </c>
      <c r="D172" s="60"/>
      <c r="E172" s="61" t="s">
        <v>26</v>
      </c>
      <c r="F172" s="101">
        <v>75</v>
      </c>
      <c r="G172" s="44">
        <v>28</v>
      </c>
      <c r="H172" s="110">
        <f t="shared" si="6"/>
        <v>2100</v>
      </c>
      <c r="I172" s="178"/>
      <c r="J172" s="285"/>
      <c r="K172" s="114"/>
      <c r="L172" s="115"/>
      <c r="M172" s="24"/>
    </row>
    <row r="173" spans="2:14" ht="15.75" thickBot="1" x14ac:dyDescent="0.3">
      <c r="B173" s="72" t="s">
        <v>96</v>
      </c>
      <c r="C173" s="49" t="s">
        <v>245</v>
      </c>
      <c r="D173" s="50" t="s">
        <v>383</v>
      </c>
      <c r="E173" s="51" t="s">
        <v>8</v>
      </c>
      <c r="F173" s="134">
        <v>3</v>
      </c>
      <c r="G173" s="146">
        <v>3.6</v>
      </c>
      <c r="H173" s="123">
        <f t="shared" si="6"/>
        <v>10.8</v>
      </c>
      <c r="I173" s="180"/>
      <c r="J173" s="285"/>
      <c r="K173" s="114"/>
      <c r="L173" s="115"/>
      <c r="M173" s="24"/>
    </row>
    <row r="174" spans="2:14" ht="15.75" thickBot="1" x14ac:dyDescent="0.3">
      <c r="B174" s="73"/>
      <c r="C174" s="52"/>
      <c r="D174" s="53"/>
      <c r="E174" s="54"/>
      <c r="F174" s="82"/>
      <c r="G174" s="239" t="s">
        <v>230</v>
      </c>
      <c r="H174" s="240">
        <f>SUM(H158:H173)</f>
        <v>3653.8900000000003</v>
      </c>
      <c r="I174" s="241">
        <f>H174/80</f>
        <v>45.673625000000001</v>
      </c>
      <c r="J174" s="285"/>
      <c r="K174" s="114"/>
      <c r="L174" s="115"/>
      <c r="M174" s="24"/>
      <c r="N174" s="8"/>
    </row>
    <row r="175" spans="2:14" ht="15.75" thickBot="1" x14ac:dyDescent="0.3">
      <c r="B175" s="73"/>
      <c r="C175" s="52"/>
      <c r="D175" s="53"/>
      <c r="E175" s="54"/>
      <c r="F175" s="82"/>
      <c r="G175" s="109"/>
      <c r="H175" s="108"/>
      <c r="I175" s="52"/>
      <c r="J175" s="285"/>
      <c r="K175" s="114"/>
      <c r="L175" s="115"/>
      <c r="M175" s="24"/>
      <c r="N175" s="8"/>
    </row>
    <row r="176" spans="2:14" ht="15.75" thickBot="1" x14ac:dyDescent="0.3">
      <c r="B176" s="254" t="s">
        <v>241</v>
      </c>
      <c r="C176" s="255" t="s">
        <v>243</v>
      </c>
      <c r="D176" s="256"/>
      <c r="E176" s="339"/>
      <c r="F176" s="340"/>
      <c r="G176" s="340"/>
      <c r="H176" s="340"/>
      <c r="I176" s="341"/>
      <c r="J176" s="285"/>
      <c r="K176" s="114"/>
      <c r="L176" s="115"/>
      <c r="M176" s="24"/>
      <c r="N176" s="8"/>
    </row>
    <row r="177" spans="2:14" x14ac:dyDescent="0.25">
      <c r="B177" s="181" t="s">
        <v>100</v>
      </c>
      <c r="C177" s="62" t="s">
        <v>376</v>
      </c>
      <c r="D177" s="63"/>
      <c r="E177" s="64" t="s">
        <v>9</v>
      </c>
      <c r="F177" s="96">
        <v>26</v>
      </c>
      <c r="G177" s="151">
        <v>3.37</v>
      </c>
      <c r="H177" s="126">
        <f>G177*F177</f>
        <v>87.62</v>
      </c>
      <c r="I177" s="177"/>
      <c r="J177" s="285"/>
      <c r="K177" s="114"/>
      <c r="L177" s="115"/>
      <c r="M177" s="24"/>
      <c r="N177" s="8"/>
    </row>
    <row r="178" spans="2:14" x14ac:dyDescent="0.25">
      <c r="B178" s="171" t="s">
        <v>101</v>
      </c>
      <c r="C178" s="59" t="s">
        <v>258</v>
      </c>
      <c r="D178" s="60"/>
      <c r="E178" s="61" t="s">
        <v>9</v>
      </c>
      <c r="F178" s="81">
        <v>8</v>
      </c>
      <c r="G178" s="44">
        <v>2.6</v>
      </c>
      <c r="H178" s="110">
        <f t="shared" ref="H178:H193" si="7">G178*F178</f>
        <v>20.8</v>
      </c>
      <c r="I178" s="178"/>
      <c r="J178" s="285"/>
      <c r="K178" s="114"/>
      <c r="L178" s="115"/>
      <c r="M178" s="24"/>
    </row>
    <row r="179" spans="2:14" x14ac:dyDescent="0.25">
      <c r="B179" s="171" t="s">
        <v>102</v>
      </c>
      <c r="C179" s="59" t="s">
        <v>244</v>
      </c>
      <c r="D179" s="60"/>
      <c r="E179" s="61" t="s">
        <v>26</v>
      </c>
      <c r="F179" s="81">
        <v>80</v>
      </c>
      <c r="G179" s="44">
        <v>19</v>
      </c>
      <c r="H179" s="110">
        <f t="shared" si="7"/>
        <v>1520</v>
      </c>
      <c r="I179" s="178"/>
      <c r="J179" s="285"/>
      <c r="K179" s="114"/>
      <c r="L179" s="115"/>
      <c r="M179" s="24"/>
    </row>
    <row r="180" spans="2:14" x14ac:dyDescent="0.25">
      <c r="B180" s="171" t="s">
        <v>103</v>
      </c>
      <c r="C180" s="59" t="s">
        <v>245</v>
      </c>
      <c r="D180" s="60" t="s">
        <v>383</v>
      </c>
      <c r="E180" s="61" t="s">
        <v>8</v>
      </c>
      <c r="F180" s="81">
        <v>3</v>
      </c>
      <c r="G180" s="44">
        <v>3.6</v>
      </c>
      <c r="H180" s="110">
        <f t="shared" si="7"/>
        <v>10.8</v>
      </c>
      <c r="I180" s="178"/>
      <c r="J180" s="285"/>
      <c r="K180" s="114"/>
      <c r="L180" s="115"/>
      <c r="M180" s="24"/>
    </row>
    <row r="181" spans="2:14" x14ac:dyDescent="0.25">
      <c r="B181" s="171" t="s">
        <v>340</v>
      </c>
      <c r="C181" s="59" t="s">
        <v>394</v>
      </c>
      <c r="D181" s="60"/>
      <c r="E181" s="61"/>
      <c r="F181" s="81"/>
      <c r="G181" s="44"/>
      <c r="H181" s="110"/>
      <c r="I181" s="178"/>
      <c r="J181" s="285"/>
      <c r="K181" s="114"/>
      <c r="L181" s="115"/>
      <c r="M181" s="24"/>
    </row>
    <row r="182" spans="2:14" x14ac:dyDescent="0.25">
      <c r="B182" s="171" t="s">
        <v>341</v>
      </c>
      <c r="C182" s="59" t="s">
        <v>344</v>
      </c>
      <c r="D182" s="60"/>
      <c r="E182" s="61" t="s">
        <v>26</v>
      </c>
      <c r="F182" s="81">
        <v>2</v>
      </c>
      <c r="G182" s="44">
        <v>35</v>
      </c>
      <c r="H182" s="110">
        <f t="shared" si="7"/>
        <v>70</v>
      </c>
      <c r="I182" s="178"/>
      <c r="J182" s="285"/>
      <c r="K182" s="114"/>
      <c r="L182" s="115"/>
      <c r="M182" s="24"/>
    </row>
    <row r="183" spans="2:14" x14ac:dyDescent="0.25">
      <c r="B183" s="204" t="s">
        <v>342</v>
      </c>
      <c r="C183" s="182" t="s">
        <v>345</v>
      </c>
      <c r="D183" s="183"/>
      <c r="E183" s="61" t="s">
        <v>26</v>
      </c>
      <c r="F183" s="102">
        <v>2</v>
      </c>
      <c r="G183" s="205">
        <v>35</v>
      </c>
      <c r="H183" s="111">
        <f t="shared" si="7"/>
        <v>70</v>
      </c>
      <c r="I183" s="124"/>
      <c r="J183" s="285"/>
      <c r="K183" s="114"/>
      <c r="L183" s="115"/>
      <c r="M183" s="24"/>
    </row>
    <row r="184" spans="2:14" x14ac:dyDescent="0.25">
      <c r="B184" s="204" t="s">
        <v>343</v>
      </c>
      <c r="C184" s="182" t="s">
        <v>443</v>
      </c>
      <c r="D184" s="183"/>
      <c r="E184" s="61" t="s">
        <v>26</v>
      </c>
      <c r="F184" s="102">
        <v>2</v>
      </c>
      <c r="G184" s="205">
        <v>45</v>
      </c>
      <c r="H184" s="125">
        <f t="shared" si="7"/>
        <v>90</v>
      </c>
      <c r="I184" s="124"/>
      <c r="J184" s="285"/>
      <c r="K184" s="114"/>
      <c r="L184" s="115"/>
      <c r="M184" s="24"/>
    </row>
    <row r="185" spans="2:14" x14ac:dyDescent="0.25">
      <c r="B185" s="171" t="s">
        <v>346</v>
      </c>
      <c r="C185" s="59" t="s">
        <v>384</v>
      </c>
      <c r="D185" s="60"/>
      <c r="E185" s="61"/>
      <c r="F185" s="81"/>
      <c r="G185" s="44"/>
      <c r="H185" s="110"/>
      <c r="I185" s="178"/>
      <c r="J185" s="285"/>
      <c r="K185" s="114"/>
      <c r="L185" s="115"/>
      <c r="M185" s="24"/>
    </row>
    <row r="186" spans="2:14" x14ac:dyDescent="0.25">
      <c r="B186" s="171" t="s">
        <v>388</v>
      </c>
      <c r="C186" s="59" t="s">
        <v>385</v>
      </c>
      <c r="D186" s="60"/>
      <c r="E186" s="61" t="s">
        <v>26</v>
      </c>
      <c r="F186" s="81">
        <v>2</v>
      </c>
      <c r="G186" s="44">
        <v>65</v>
      </c>
      <c r="H186" s="110">
        <f>F186*G186</f>
        <v>130</v>
      </c>
      <c r="I186" s="178"/>
      <c r="J186" s="289"/>
      <c r="K186" s="114"/>
      <c r="L186" s="115"/>
      <c r="M186" s="24"/>
    </row>
    <row r="187" spans="2:14" x14ac:dyDescent="0.25">
      <c r="B187" s="171" t="s">
        <v>389</v>
      </c>
      <c r="C187" s="59" t="s">
        <v>386</v>
      </c>
      <c r="D187" s="60"/>
      <c r="E187" s="61" t="s">
        <v>26</v>
      </c>
      <c r="F187" s="81">
        <v>1</v>
      </c>
      <c r="G187" s="44">
        <v>82</v>
      </c>
      <c r="H187" s="110">
        <f t="shared" ref="H187:H188" si="8">F187*G187</f>
        <v>82</v>
      </c>
      <c r="I187" s="178"/>
      <c r="J187" s="285"/>
      <c r="K187" s="114"/>
      <c r="L187" s="115"/>
      <c r="M187" s="24"/>
    </row>
    <row r="188" spans="2:14" x14ac:dyDescent="0.25">
      <c r="B188" s="171" t="s">
        <v>390</v>
      </c>
      <c r="C188" s="59" t="s">
        <v>387</v>
      </c>
      <c r="D188" s="60"/>
      <c r="E188" s="61" t="s">
        <v>26</v>
      </c>
      <c r="F188" s="81">
        <v>1</v>
      </c>
      <c r="G188" s="44">
        <v>48</v>
      </c>
      <c r="H188" s="110">
        <f t="shared" si="8"/>
        <v>48</v>
      </c>
      <c r="I188" s="178"/>
      <c r="J188" s="285"/>
      <c r="K188" s="114"/>
      <c r="L188" s="115"/>
      <c r="M188" s="24"/>
    </row>
    <row r="189" spans="2:14" x14ac:dyDescent="0.25">
      <c r="B189" s="171" t="s">
        <v>391</v>
      </c>
      <c r="C189" s="59" t="s">
        <v>436</v>
      </c>
      <c r="D189" s="60"/>
      <c r="E189" s="61"/>
      <c r="F189" s="81"/>
      <c r="G189" s="44"/>
      <c r="H189" s="110"/>
      <c r="I189" s="178"/>
      <c r="J189" s="285"/>
      <c r="K189" s="114"/>
      <c r="L189" s="115"/>
      <c r="M189" s="24"/>
    </row>
    <row r="190" spans="2:14" x14ac:dyDescent="0.25">
      <c r="B190" s="171" t="s">
        <v>437</v>
      </c>
      <c r="C190" s="59" t="s">
        <v>440</v>
      </c>
      <c r="D190" s="60"/>
      <c r="E190" s="61" t="s">
        <v>26</v>
      </c>
      <c r="F190" s="81">
        <v>1</v>
      </c>
      <c r="G190" s="44">
        <v>135</v>
      </c>
      <c r="H190" s="110">
        <f>G190*F190</f>
        <v>135</v>
      </c>
      <c r="I190" s="178"/>
      <c r="J190" s="285"/>
      <c r="K190" s="114"/>
      <c r="L190" s="115"/>
      <c r="M190" s="24"/>
    </row>
    <row r="191" spans="2:14" x14ac:dyDescent="0.25">
      <c r="B191" s="171" t="s">
        <v>438</v>
      </c>
      <c r="C191" s="59" t="s">
        <v>441</v>
      </c>
      <c r="D191" s="60"/>
      <c r="E191" s="61" t="s">
        <v>26</v>
      </c>
      <c r="F191" s="81">
        <v>1</v>
      </c>
      <c r="G191" s="44">
        <v>62</v>
      </c>
      <c r="H191" s="110">
        <f t="shared" ref="H191:H192" si="9">G191*F191</f>
        <v>62</v>
      </c>
      <c r="I191" s="178"/>
      <c r="J191" s="285"/>
      <c r="K191" s="114"/>
      <c r="L191" s="115"/>
      <c r="M191" s="24"/>
    </row>
    <row r="192" spans="2:14" x14ac:dyDescent="0.25">
      <c r="B192" s="171" t="s">
        <v>439</v>
      </c>
      <c r="C192" s="59" t="s">
        <v>442</v>
      </c>
      <c r="D192" s="60"/>
      <c r="E192" s="61" t="s">
        <v>26</v>
      </c>
      <c r="F192" s="81">
        <v>1</v>
      </c>
      <c r="G192" s="44">
        <v>55</v>
      </c>
      <c r="H192" s="110">
        <f t="shared" si="9"/>
        <v>55</v>
      </c>
      <c r="I192" s="178"/>
      <c r="J192" s="285"/>
      <c r="K192" s="114"/>
      <c r="L192" s="115"/>
      <c r="M192" s="24"/>
    </row>
    <row r="193" spans="2:13" ht="27" thickBot="1" x14ac:dyDescent="0.3">
      <c r="B193" s="202" t="s">
        <v>444</v>
      </c>
      <c r="C193" s="152" t="s">
        <v>431</v>
      </c>
      <c r="D193" s="50"/>
      <c r="E193" s="51" t="s">
        <v>202</v>
      </c>
      <c r="F193" s="98">
        <v>550</v>
      </c>
      <c r="G193" s="206">
        <v>3.1</v>
      </c>
      <c r="H193" s="123">
        <f t="shared" si="7"/>
        <v>1705</v>
      </c>
      <c r="I193" s="180"/>
      <c r="J193" s="285"/>
      <c r="K193" s="114"/>
      <c r="L193" s="115"/>
      <c r="M193" s="24"/>
    </row>
    <row r="194" spans="2:13" ht="15.75" thickBot="1" x14ac:dyDescent="0.3">
      <c r="B194" s="73"/>
      <c r="C194" s="52"/>
      <c r="D194" s="53"/>
      <c r="E194" s="54"/>
      <c r="F194" s="82"/>
      <c r="G194" s="243" t="s">
        <v>230</v>
      </c>
      <c r="H194" s="244">
        <f>SUM(H177:H193)</f>
        <v>4086.2200000000003</v>
      </c>
      <c r="I194" s="235">
        <f>H194/80</f>
        <v>51.077750000000002</v>
      </c>
      <c r="J194" s="285"/>
      <c r="K194" s="114"/>
      <c r="L194" s="115"/>
      <c r="M194" s="24"/>
    </row>
    <row r="195" spans="2:13" ht="15.75" thickBot="1" x14ac:dyDescent="0.3">
      <c r="B195" s="164"/>
      <c r="C195" s="207"/>
      <c r="D195" s="157"/>
      <c r="E195" s="54"/>
      <c r="F195" s="82"/>
      <c r="G195" s="109"/>
      <c r="H195" s="108"/>
      <c r="I195" s="52"/>
      <c r="J195" s="285"/>
      <c r="K195" s="114"/>
      <c r="L195" s="115"/>
      <c r="M195" s="24"/>
    </row>
    <row r="196" spans="2:13" ht="15.75" thickBot="1" x14ac:dyDescent="0.3">
      <c r="B196" s="219" t="s">
        <v>242</v>
      </c>
      <c r="C196" s="227" t="s">
        <v>104</v>
      </c>
      <c r="D196" s="228"/>
      <c r="E196" s="313"/>
      <c r="F196" s="314"/>
      <c r="G196" s="314"/>
      <c r="H196" s="314"/>
      <c r="I196" s="315"/>
      <c r="J196" s="285" t="s">
        <v>375</v>
      </c>
      <c r="K196" s="114"/>
      <c r="L196" s="115"/>
      <c r="M196" s="24"/>
    </row>
    <row r="197" spans="2:13" x14ac:dyDescent="0.25">
      <c r="B197" s="186" t="s">
        <v>107</v>
      </c>
      <c r="C197" s="55" t="s">
        <v>105</v>
      </c>
      <c r="D197" s="56"/>
      <c r="E197" s="57"/>
      <c r="F197" s="84"/>
      <c r="G197" s="58"/>
      <c r="H197" s="111"/>
      <c r="I197" s="187"/>
      <c r="J197" s="285"/>
      <c r="K197" s="114"/>
      <c r="L197" s="115"/>
      <c r="M197" s="24"/>
    </row>
    <row r="198" spans="2:13" x14ac:dyDescent="0.25">
      <c r="B198" s="171" t="s">
        <v>163</v>
      </c>
      <c r="C198" s="59" t="s">
        <v>147</v>
      </c>
      <c r="D198" s="60"/>
      <c r="E198" s="61" t="s">
        <v>202</v>
      </c>
      <c r="F198" s="103">
        <v>25</v>
      </c>
      <c r="G198" s="44">
        <v>1.4</v>
      </c>
      <c r="H198" s="110">
        <f>G198*F198</f>
        <v>35</v>
      </c>
      <c r="I198" s="178"/>
      <c r="J198" s="285"/>
      <c r="K198" s="114"/>
      <c r="L198" s="115"/>
      <c r="M198" s="24"/>
    </row>
    <row r="199" spans="2:13" x14ac:dyDescent="0.25">
      <c r="B199" s="171" t="s">
        <v>164</v>
      </c>
      <c r="C199" s="59" t="s">
        <v>148</v>
      </c>
      <c r="D199" s="60"/>
      <c r="E199" s="61" t="s">
        <v>202</v>
      </c>
      <c r="F199" s="81">
        <v>8</v>
      </c>
      <c r="G199" s="44">
        <v>5.47</v>
      </c>
      <c r="H199" s="110">
        <f t="shared" ref="H199:H214" si="10">G199*F199</f>
        <v>43.76</v>
      </c>
      <c r="I199" s="178"/>
      <c r="J199" s="285"/>
      <c r="K199" s="114"/>
      <c r="L199" s="115"/>
      <c r="M199" s="24"/>
    </row>
    <row r="200" spans="2:13" ht="26.25" x14ac:dyDescent="0.25">
      <c r="B200" s="198" t="s">
        <v>165</v>
      </c>
      <c r="C200" s="76" t="s">
        <v>149</v>
      </c>
      <c r="D200" s="60"/>
      <c r="E200" s="61" t="s">
        <v>33</v>
      </c>
      <c r="F200" s="99">
        <v>9</v>
      </c>
      <c r="G200" s="189">
        <v>2.87</v>
      </c>
      <c r="H200" s="110">
        <f t="shared" si="10"/>
        <v>25.830000000000002</v>
      </c>
      <c r="I200" s="178"/>
      <c r="J200" s="285"/>
      <c r="K200" s="114"/>
      <c r="L200" s="115"/>
      <c r="M200" s="24"/>
    </row>
    <row r="201" spans="2:13" ht="26.25" x14ac:dyDescent="0.25">
      <c r="B201" s="198" t="s">
        <v>166</v>
      </c>
      <c r="C201" s="76" t="s">
        <v>150</v>
      </c>
      <c r="D201" s="60"/>
      <c r="E201" s="61" t="s">
        <v>33</v>
      </c>
      <c r="F201" s="99">
        <v>2</v>
      </c>
      <c r="G201" s="189">
        <v>2.8</v>
      </c>
      <c r="H201" s="190">
        <f t="shared" si="10"/>
        <v>5.6</v>
      </c>
      <c r="I201" s="178"/>
      <c r="J201" s="285"/>
      <c r="K201" s="114"/>
      <c r="L201" s="115"/>
      <c r="M201" s="24"/>
    </row>
    <row r="202" spans="2:13" x14ac:dyDescent="0.25">
      <c r="B202" s="171" t="s">
        <v>167</v>
      </c>
      <c r="C202" s="59" t="s">
        <v>151</v>
      </c>
      <c r="D202" s="60"/>
      <c r="E202" s="61" t="s">
        <v>33</v>
      </c>
      <c r="F202" s="81">
        <v>10</v>
      </c>
      <c r="G202" s="44">
        <v>2.5499999999999998</v>
      </c>
      <c r="H202" s="110">
        <f t="shared" si="10"/>
        <v>25.5</v>
      </c>
      <c r="I202" s="178"/>
      <c r="J202" s="285"/>
      <c r="K202" s="114"/>
      <c r="L202" s="115"/>
      <c r="M202" s="24"/>
    </row>
    <row r="203" spans="2:13" ht="26.25" x14ac:dyDescent="0.25">
      <c r="B203" s="171" t="s">
        <v>168</v>
      </c>
      <c r="C203" s="76" t="s">
        <v>152</v>
      </c>
      <c r="D203" s="60"/>
      <c r="E203" s="61" t="s">
        <v>33</v>
      </c>
      <c r="F203" s="81">
        <v>2</v>
      </c>
      <c r="G203" s="44">
        <v>4.62</v>
      </c>
      <c r="H203" s="110">
        <f t="shared" si="10"/>
        <v>9.24</v>
      </c>
      <c r="I203" s="178"/>
      <c r="J203" s="285"/>
      <c r="K203" s="114"/>
      <c r="L203" s="115"/>
      <c r="M203" s="24"/>
    </row>
    <row r="204" spans="2:13" x14ac:dyDescent="0.25">
      <c r="B204" s="171" t="s">
        <v>169</v>
      </c>
      <c r="C204" s="59" t="s">
        <v>153</v>
      </c>
      <c r="D204" s="60"/>
      <c r="E204" s="61" t="s">
        <v>33</v>
      </c>
      <c r="F204" s="81">
        <v>2</v>
      </c>
      <c r="G204" s="44">
        <v>32.94</v>
      </c>
      <c r="H204" s="110">
        <f t="shared" si="10"/>
        <v>65.88</v>
      </c>
      <c r="I204" s="178"/>
      <c r="J204" s="285"/>
      <c r="K204" s="114"/>
      <c r="L204" s="115"/>
      <c r="M204" s="24"/>
    </row>
    <row r="205" spans="2:13" x14ac:dyDescent="0.25">
      <c r="B205" s="171" t="s">
        <v>170</v>
      </c>
      <c r="C205" s="59" t="s">
        <v>154</v>
      </c>
      <c r="D205" s="60"/>
      <c r="E205" s="61" t="s">
        <v>33</v>
      </c>
      <c r="F205" s="81">
        <v>2</v>
      </c>
      <c r="G205" s="44">
        <v>82.25</v>
      </c>
      <c r="H205" s="110">
        <f t="shared" si="10"/>
        <v>164.5</v>
      </c>
      <c r="I205" s="178"/>
      <c r="J205" s="285"/>
      <c r="K205" s="114"/>
      <c r="L205" s="115"/>
      <c r="M205" s="24"/>
    </row>
    <row r="206" spans="2:13" x14ac:dyDescent="0.25">
      <c r="B206" s="171" t="s">
        <v>171</v>
      </c>
      <c r="C206" s="59" t="s">
        <v>155</v>
      </c>
      <c r="D206" s="60"/>
      <c r="E206" s="61" t="s">
        <v>33</v>
      </c>
      <c r="F206" s="81">
        <v>4</v>
      </c>
      <c r="G206" s="44"/>
      <c r="H206" s="110">
        <f t="shared" si="10"/>
        <v>0</v>
      </c>
      <c r="I206" s="178"/>
      <c r="J206" s="285"/>
      <c r="K206" s="114"/>
      <c r="L206" s="115"/>
      <c r="M206" s="24"/>
    </row>
    <row r="207" spans="2:13" x14ac:dyDescent="0.25">
      <c r="B207" s="171" t="s">
        <v>172</v>
      </c>
      <c r="C207" s="59" t="s">
        <v>156</v>
      </c>
      <c r="D207" s="60"/>
      <c r="E207" s="61" t="s">
        <v>33</v>
      </c>
      <c r="F207" s="81">
        <v>2</v>
      </c>
      <c r="G207" s="44"/>
      <c r="H207" s="110">
        <f t="shared" si="10"/>
        <v>0</v>
      </c>
      <c r="I207" s="178"/>
      <c r="J207" s="285"/>
      <c r="K207" s="114"/>
      <c r="L207" s="115"/>
      <c r="M207" s="24"/>
    </row>
    <row r="208" spans="2:13" ht="26.25" x14ac:dyDescent="0.25">
      <c r="B208" s="171" t="s">
        <v>173</v>
      </c>
      <c r="C208" s="76" t="s">
        <v>157</v>
      </c>
      <c r="D208" s="60"/>
      <c r="E208" s="61" t="s">
        <v>33</v>
      </c>
      <c r="F208" s="81">
        <v>2</v>
      </c>
      <c r="G208" s="44">
        <v>6.35</v>
      </c>
      <c r="H208" s="110">
        <f t="shared" si="10"/>
        <v>12.7</v>
      </c>
      <c r="I208" s="178"/>
      <c r="J208" s="285"/>
      <c r="K208" s="114"/>
      <c r="L208" s="115"/>
      <c r="M208" s="24"/>
    </row>
    <row r="209" spans="2:13" ht="26.25" x14ac:dyDescent="0.25">
      <c r="B209" s="171" t="s">
        <v>174</v>
      </c>
      <c r="C209" s="76" t="s">
        <v>158</v>
      </c>
      <c r="D209" s="60"/>
      <c r="E209" s="61" t="s">
        <v>33</v>
      </c>
      <c r="F209" s="81">
        <v>2</v>
      </c>
      <c r="G209" s="44">
        <v>18.73</v>
      </c>
      <c r="H209" s="110">
        <f t="shared" si="10"/>
        <v>37.46</v>
      </c>
      <c r="I209" s="178"/>
      <c r="J209" s="285"/>
      <c r="K209" s="114"/>
      <c r="L209" s="115"/>
      <c r="M209" s="24"/>
    </row>
    <row r="210" spans="2:13" ht="26.25" x14ac:dyDescent="0.25">
      <c r="B210" s="171" t="s">
        <v>175</v>
      </c>
      <c r="C210" s="76" t="s">
        <v>159</v>
      </c>
      <c r="D210" s="60"/>
      <c r="E210" s="61" t="s">
        <v>33</v>
      </c>
      <c r="F210" s="81">
        <v>9</v>
      </c>
      <c r="G210" s="44">
        <v>5.2</v>
      </c>
      <c r="H210" s="110">
        <f t="shared" si="10"/>
        <v>46.800000000000004</v>
      </c>
      <c r="I210" s="178"/>
      <c r="J210" s="285"/>
      <c r="K210" s="114"/>
      <c r="L210" s="115"/>
      <c r="M210" s="24"/>
    </row>
    <row r="211" spans="2:13" ht="26.25" x14ac:dyDescent="0.25">
      <c r="B211" s="171" t="s">
        <v>176</v>
      </c>
      <c r="C211" s="76" t="s">
        <v>160</v>
      </c>
      <c r="D211" s="60"/>
      <c r="E211" s="61" t="s">
        <v>33</v>
      </c>
      <c r="F211" s="81">
        <v>2</v>
      </c>
      <c r="G211" s="44">
        <v>10.220000000000001</v>
      </c>
      <c r="H211" s="110">
        <f t="shared" si="10"/>
        <v>20.440000000000001</v>
      </c>
      <c r="I211" s="178"/>
      <c r="J211" s="285"/>
      <c r="K211" s="114"/>
      <c r="L211" s="115"/>
      <c r="M211" s="24"/>
    </row>
    <row r="212" spans="2:13" ht="26.25" x14ac:dyDescent="0.25">
      <c r="B212" s="171" t="s">
        <v>177</v>
      </c>
      <c r="C212" s="76" t="s">
        <v>161</v>
      </c>
      <c r="D212" s="60"/>
      <c r="E212" s="61" t="s">
        <v>33</v>
      </c>
      <c r="F212" s="81">
        <v>2</v>
      </c>
      <c r="G212" s="44">
        <v>6</v>
      </c>
      <c r="H212" s="110">
        <f t="shared" si="10"/>
        <v>12</v>
      </c>
      <c r="I212" s="178"/>
      <c r="J212" s="285"/>
      <c r="K212" s="114"/>
      <c r="L212" s="115"/>
      <c r="M212" s="24"/>
    </row>
    <row r="213" spans="2:13" x14ac:dyDescent="0.25">
      <c r="B213" s="171" t="s">
        <v>178</v>
      </c>
      <c r="C213" s="59" t="s">
        <v>415</v>
      </c>
      <c r="D213" s="60"/>
      <c r="E213" s="61" t="s">
        <v>33</v>
      </c>
      <c r="F213" s="81">
        <v>4</v>
      </c>
      <c r="G213" s="44">
        <v>4.9000000000000004</v>
      </c>
      <c r="H213" s="110">
        <f t="shared" si="10"/>
        <v>19.600000000000001</v>
      </c>
      <c r="I213" s="178"/>
      <c r="J213" s="285"/>
      <c r="K213" s="114"/>
      <c r="L213" s="115"/>
      <c r="M213" s="24"/>
    </row>
    <row r="214" spans="2:13" ht="15.75" thickBot="1" x14ac:dyDescent="0.3">
      <c r="B214" s="171" t="s">
        <v>179</v>
      </c>
      <c r="C214" s="59" t="s">
        <v>162</v>
      </c>
      <c r="D214" s="60"/>
      <c r="E214" s="61" t="s">
        <v>33</v>
      </c>
      <c r="F214" s="81">
        <v>2</v>
      </c>
      <c r="G214" s="44">
        <v>189.42</v>
      </c>
      <c r="H214" s="110">
        <f t="shared" si="10"/>
        <v>378.84</v>
      </c>
      <c r="I214" s="178"/>
      <c r="J214" s="285"/>
      <c r="K214" s="114"/>
      <c r="L214" s="115"/>
      <c r="M214" s="24"/>
    </row>
    <row r="215" spans="2:13" ht="15.75" thickBot="1" x14ac:dyDescent="0.3">
      <c r="B215" s="334"/>
      <c r="C215" s="330"/>
      <c r="D215" s="330"/>
      <c r="E215" s="330"/>
      <c r="F215" s="330"/>
      <c r="G215" s="330"/>
      <c r="H215" s="330"/>
      <c r="I215" s="335"/>
      <c r="J215" s="285"/>
      <c r="K215" s="114"/>
      <c r="L215" s="115"/>
      <c r="M215" s="24"/>
    </row>
    <row r="216" spans="2:13" x14ac:dyDescent="0.25">
      <c r="B216" s="181" t="s">
        <v>108</v>
      </c>
      <c r="C216" s="62" t="s">
        <v>180</v>
      </c>
      <c r="D216" s="63"/>
      <c r="E216" s="64"/>
      <c r="F216" s="96"/>
      <c r="G216" s="65"/>
      <c r="H216" s="126"/>
      <c r="I216" s="177"/>
      <c r="J216" s="285"/>
      <c r="K216" s="114"/>
      <c r="L216" s="115"/>
      <c r="M216" s="24"/>
    </row>
    <row r="217" spans="2:13" x14ac:dyDescent="0.25">
      <c r="B217" s="171" t="s">
        <v>188</v>
      </c>
      <c r="C217" s="59" t="s">
        <v>195</v>
      </c>
      <c r="D217" s="60"/>
      <c r="E217" s="61" t="s">
        <v>202</v>
      </c>
      <c r="F217" s="103" t="s">
        <v>259</v>
      </c>
      <c r="G217" s="208">
        <v>1.76</v>
      </c>
      <c r="H217" s="110">
        <f>F217*G217</f>
        <v>22.88</v>
      </c>
      <c r="I217" s="178"/>
      <c r="J217" s="285"/>
      <c r="K217" s="114"/>
      <c r="L217" s="115"/>
      <c r="M217" s="24"/>
    </row>
    <row r="218" spans="2:13" x14ac:dyDescent="0.25">
      <c r="B218" s="171" t="s">
        <v>189</v>
      </c>
      <c r="C218" s="59" t="s">
        <v>148</v>
      </c>
      <c r="D218" s="60"/>
      <c r="E218" s="61" t="s">
        <v>202</v>
      </c>
      <c r="F218" s="81" t="s">
        <v>260</v>
      </c>
      <c r="G218" s="44">
        <v>2.38</v>
      </c>
      <c r="H218" s="110">
        <f t="shared" ref="H218:H224" si="11">F218*G218</f>
        <v>40.46</v>
      </c>
      <c r="I218" s="178"/>
      <c r="J218" s="285"/>
      <c r="K218" s="114"/>
      <c r="L218" s="115"/>
      <c r="M218" s="24"/>
    </row>
    <row r="219" spans="2:13" x14ac:dyDescent="0.25">
      <c r="B219" s="171" t="s">
        <v>190</v>
      </c>
      <c r="C219" s="59" t="s">
        <v>196</v>
      </c>
      <c r="D219" s="60"/>
      <c r="E219" s="61" t="s">
        <v>33</v>
      </c>
      <c r="F219" s="81">
        <v>1</v>
      </c>
      <c r="G219" s="44">
        <v>3</v>
      </c>
      <c r="H219" s="110">
        <f t="shared" si="11"/>
        <v>3</v>
      </c>
      <c r="I219" s="178"/>
      <c r="J219" s="285"/>
      <c r="K219" s="114"/>
      <c r="L219" s="115"/>
      <c r="M219" s="24"/>
    </row>
    <row r="220" spans="2:13" x14ac:dyDescent="0.25">
      <c r="B220" s="171" t="s">
        <v>191</v>
      </c>
      <c r="C220" s="59" t="s">
        <v>197</v>
      </c>
      <c r="D220" s="60"/>
      <c r="E220" s="61" t="s">
        <v>33</v>
      </c>
      <c r="F220" s="81">
        <v>3</v>
      </c>
      <c r="G220" s="44">
        <v>4.62</v>
      </c>
      <c r="H220" s="110">
        <f t="shared" si="11"/>
        <v>13.86</v>
      </c>
      <c r="I220" s="178"/>
      <c r="J220" s="285"/>
      <c r="K220" s="114"/>
      <c r="L220" s="115"/>
      <c r="M220" s="24"/>
    </row>
    <row r="221" spans="2:13" x14ac:dyDescent="0.25">
      <c r="B221" s="171" t="s">
        <v>192</v>
      </c>
      <c r="C221" s="59" t="s">
        <v>198</v>
      </c>
      <c r="D221" s="60"/>
      <c r="E221" s="61" t="s">
        <v>33</v>
      </c>
      <c r="F221" s="81">
        <v>4</v>
      </c>
      <c r="G221" s="44">
        <v>5.47</v>
      </c>
      <c r="H221" s="110">
        <f t="shared" si="11"/>
        <v>21.88</v>
      </c>
      <c r="I221" s="178"/>
      <c r="J221" s="285"/>
      <c r="K221" s="114"/>
      <c r="L221" s="115"/>
      <c r="M221" s="24"/>
    </row>
    <row r="222" spans="2:13" x14ac:dyDescent="0.25">
      <c r="B222" s="171" t="s">
        <v>193</v>
      </c>
      <c r="C222" s="59" t="s">
        <v>199</v>
      </c>
      <c r="D222" s="60"/>
      <c r="E222" s="61" t="s">
        <v>33</v>
      </c>
      <c r="F222" s="81">
        <v>2</v>
      </c>
      <c r="G222" s="44">
        <v>0.67</v>
      </c>
      <c r="H222" s="110">
        <f t="shared" si="11"/>
        <v>1.34</v>
      </c>
      <c r="I222" s="178"/>
      <c r="J222" s="285"/>
      <c r="K222" s="114"/>
      <c r="L222" s="115"/>
      <c r="M222" s="24"/>
    </row>
    <row r="223" spans="2:13" ht="26.25" x14ac:dyDescent="0.25">
      <c r="B223" s="171" t="s">
        <v>194</v>
      </c>
      <c r="C223" s="76" t="s">
        <v>200</v>
      </c>
      <c r="D223" s="60"/>
      <c r="E223" s="61" t="s">
        <v>33</v>
      </c>
      <c r="F223" s="99">
        <v>1</v>
      </c>
      <c r="G223" s="44">
        <v>3.1</v>
      </c>
      <c r="H223" s="110">
        <f t="shared" si="11"/>
        <v>3.1</v>
      </c>
      <c r="I223" s="178"/>
      <c r="J223" s="285"/>
      <c r="K223" s="114"/>
      <c r="L223" s="115"/>
      <c r="M223" s="24"/>
    </row>
    <row r="224" spans="2:13" ht="15.75" thickBot="1" x14ac:dyDescent="0.3">
      <c r="B224" s="72" t="s">
        <v>201</v>
      </c>
      <c r="C224" s="152" t="s">
        <v>414</v>
      </c>
      <c r="D224" s="50"/>
      <c r="E224" s="51" t="s">
        <v>33</v>
      </c>
      <c r="F224" s="98">
        <v>2</v>
      </c>
      <c r="G224" s="146">
        <v>21.8</v>
      </c>
      <c r="H224" s="123">
        <f t="shared" si="11"/>
        <v>43.6</v>
      </c>
      <c r="I224" s="180"/>
      <c r="J224" s="285"/>
      <c r="K224" s="114"/>
      <c r="L224" s="115"/>
      <c r="M224" s="24"/>
    </row>
    <row r="225" spans="2:13" ht="15.75" thickBot="1" x14ac:dyDescent="0.3">
      <c r="B225" s="363"/>
      <c r="C225" s="330"/>
      <c r="D225" s="330"/>
      <c r="E225" s="330"/>
      <c r="F225" s="330"/>
      <c r="G225" s="330"/>
      <c r="H225" s="330"/>
      <c r="I225" s="364"/>
      <c r="J225" s="285"/>
      <c r="K225" s="114"/>
      <c r="L225" s="115"/>
      <c r="M225" s="24"/>
    </row>
    <row r="226" spans="2:13" x14ac:dyDescent="0.25">
      <c r="B226" s="181" t="s">
        <v>109</v>
      </c>
      <c r="C226" s="62" t="s">
        <v>106</v>
      </c>
      <c r="D226" s="63"/>
      <c r="E226" s="64" t="s">
        <v>33</v>
      </c>
      <c r="F226" s="112"/>
      <c r="G226" s="65"/>
      <c r="H226" s="126"/>
      <c r="I226" s="177"/>
      <c r="J226" s="285"/>
      <c r="K226" s="114"/>
      <c r="L226" s="115"/>
      <c r="M226" s="24"/>
    </row>
    <row r="227" spans="2:13" x14ac:dyDescent="0.25">
      <c r="B227" s="171" t="s">
        <v>203</v>
      </c>
      <c r="C227" s="76" t="s">
        <v>181</v>
      </c>
      <c r="D227" s="60"/>
      <c r="E227" s="61" t="s">
        <v>33</v>
      </c>
      <c r="F227" s="81">
        <v>3</v>
      </c>
      <c r="G227" s="44">
        <v>4.9000000000000004</v>
      </c>
      <c r="H227" s="110">
        <f>G227*F227</f>
        <v>14.700000000000001</v>
      </c>
      <c r="I227" s="178"/>
      <c r="J227" s="285"/>
      <c r="K227" s="114"/>
      <c r="L227" s="115"/>
      <c r="M227" s="24"/>
    </row>
    <row r="228" spans="2:13" x14ac:dyDescent="0.25">
      <c r="B228" s="171" t="s">
        <v>204</v>
      </c>
      <c r="C228" s="76" t="s">
        <v>182</v>
      </c>
      <c r="D228" s="60"/>
      <c r="E228" s="61" t="s">
        <v>33</v>
      </c>
      <c r="F228" s="81">
        <v>1</v>
      </c>
      <c r="G228" s="44">
        <v>8.6</v>
      </c>
      <c r="H228" s="110">
        <f t="shared" ref="H228:H232" si="12">G228*F228</f>
        <v>8.6</v>
      </c>
      <c r="I228" s="178"/>
      <c r="J228" s="285"/>
      <c r="K228" s="114"/>
      <c r="L228" s="115"/>
      <c r="M228" s="24"/>
    </row>
    <row r="229" spans="2:13" ht="26.25" x14ac:dyDescent="0.25">
      <c r="B229" s="171" t="s">
        <v>205</v>
      </c>
      <c r="C229" s="76" t="s">
        <v>183</v>
      </c>
      <c r="D229" s="60"/>
      <c r="E229" s="61" t="s">
        <v>33</v>
      </c>
      <c r="F229" s="99">
        <v>1</v>
      </c>
      <c r="G229" s="44">
        <v>26</v>
      </c>
      <c r="H229" s="110">
        <f t="shared" si="12"/>
        <v>26</v>
      </c>
      <c r="I229" s="178"/>
      <c r="J229" s="285"/>
      <c r="K229" s="114"/>
      <c r="L229" s="115"/>
      <c r="M229" s="24"/>
    </row>
    <row r="230" spans="2:13" x14ac:dyDescent="0.25">
      <c r="B230" s="171" t="s">
        <v>206</v>
      </c>
      <c r="C230" s="59" t="s">
        <v>184</v>
      </c>
      <c r="D230" s="60"/>
      <c r="E230" s="61" t="s">
        <v>33</v>
      </c>
      <c r="F230" s="81">
        <v>2</v>
      </c>
      <c r="G230" s="44">
        <v>13.22</v>
      </c>
      <c r="H230" s="110">
        <f t="shared" si="12"/>
        <v>26.44</v>
      </c>
      <c r="I230" s="178"/>
      <c r="J230" s="285"/>
      <c r="K230" s="114"/>
      <c r="L230" s="115"/>
      <c r="M230" s="24"/>
    </row>
    <row r="231" spans="2:13" ht="26.25" x14ac:dyDescent="0.25">
      <c r="B231" s="171" t="s">
        <v>207</v>
      </c>
      <c r="C231" s="76" t="s">
        <v>185</v>
      </c>
      <c r="D231" s="60"/>
      <c r="E231" s="61" t="s">
        <v>33</v>
      </c>
      <c r="F231" s="99">
        <v>6</v>
      </c>
      <c r="G231" s="189">
        <v>23.9</v>
      </c>
      <c r="H231" s="110">
        <f t="shared" si="12"/>
        <v>143.39999999999998</v>
      </c>
      <c r="I231" s="178"/>
      <c r="J231" s="285"/>
      <c r="K231" s="114"/>
      <c r="L231" s="115"/>
      <c r="M231" s="24"/>
    </row>
    <row r="232" spans="2:13" x14ac:dyDescent="0.25">
      <c r="B232" s="171" t="s">
        <v>208</v>
      </c>
      <c r="C232" s="59" t="s">
        <v>186</v>
      </c>
      <c r="D232" s="60"/>
      <c r="E232" s="61" t="s">
        <v>33</v>
      </c>
      <c r="F232" s="81">
        <v>1</v>
      </c>
      <c r="G232" s="375">
        <v>1648.5</v>
      </c>
      <c r="H232" s="377">
        <f t="shared" si="12"/>
        <v>1648.5</v>
      </c>
      <c r="I232" s="368"/>
      <c r="J232" s="285"/>
      <c r="K232" s="114"/>
      <c r="L232" s="115"/>
      <c r="M232" s="24"/>
    </row>
    <row r="233" spans="2:13" ht="15.75" thickBot="1" x14ac:dyDescent="0.3">
      <c r="B233" s="72" t="s">
        <v>209</v>
      </c>
      <c r="C233" s="49" t="s">
        <v>187</v>
      </c>
      <c r="D233" s="50"/>
      <c r="E233" s="51" t="s">
        <v>33</v>
      </c>
      <c r="F233" s="98">
        <v>1</v>
      </c>
      <c r="G233" s="376"/>
      <c r="H233" s="378"/>
      <c r="I233" s="369"/>
      <c r="J233" s="285"/>
      <c r="K233" s="114"/>
      <c r="L233" s="115"/>
      <c r="M233" s="24"/>
    </row>
    <row r="234" spans="2:13" ht="15.75" thickBot="1" x14ac:dyDescent="0.3">
      <c r="B234" s="363"/>
      <c r="C234" s="330"/>
      <c r="D234" s="330"/>
      <c r="E234" s="330"/>
      <c r="F234" s="330"/>
      <c r="G234" s="330"/>
      <c r="H234" s="330"/>
      <c r="I234" s="364"/>
      <c r="J234" s="285"/>
      <c r="K234" s="114"/>
      <c r="L234" s="115"/>
      <c r="M234" s="24"/>
    </row>
    <row r="235" spans="2:13" ht="38.25" x14ac:dyDescent="0.25">
      <c r="B235" s="181" t="s">
        <v>210</v>
      </c>
      <c r="C235" s="74" t="s">
        <v>377</v>
      </c>
      <c r="D235" s="63"/>
      <c r="E235" s="64"/>
      <c r="F235" s="96"/>
      <c r="G235" s="65"/>
      <c r="H235" s="126"/>
      <c r="I235" s="177"/>
      <c r="J235" s="285"/>
      <c r="K235" s="114"/>
      <c r="L235" s="115"/>
      <c r="M235" s="24"/>
    </row>
    <row r="236" spans="2:13" x14ac:dyDescent="0.25">
      <c r="B236" s="171" t="s">
        <v>220</v>
      </c>
      <c r="C236" s="59" t="s">
        <v>211</v>
      </c>
      <c r="D236" s="60"/>
      <c r="E236" s="61" t="s">
        <v>33</v>
      </c>
      <c r="F236" s="81">
        <v>2</v>
      </c>
      <c r="G236" s="44"/>
      <c r="H236" s="110">
        <f>F236*G236</f>
        <v>0</v>
      </c>
      <c r="I236" s="178"/>
      <c r="J236" s="285"/>
      <c r="K236" s="114"/>
      <c r="L236" s="115"/>
      <c r="M236" s="24"/>
    </row>
    <row r="237" spans="2:13" x14ac:dyDescent="0.25">
      <c r="B237" s="171" t="s">
        <v>221</v>
      </c>
      <c r="C237" s="59" t="s">
        <v>212</v>
      </c>
      <c r="D237" s="60"/>
      <c r="E237" s="61" t="s">
        <v>33</v>
      </c>
      <c r="F237" s="81">
        <v>2</v>
      </c>
      <c r="G237" s="44"/>
      <c r="H237" s="110">
        <f t="shared" ref="H237:H246" si="13">F237*G237</f>
        <v>0</v>
      </c>
      <c r="I237" s="178"/>
      <c r="J237" s="285"/>
      <c r="K237" s="114"/>
      <c r="L237" s="115"/>
      <c r="M237" s="24"/>
    </row>
    <row r="238" spans="2:13" x14ac:dyDescent="0.25">
      <c r="B238" s="171" t="s">
        <v>222</v>
      </c>
      <c r="C238" s="59" t="s">
        <v>213</v>
      </c>
      <c r="D238" s="60"/>
      <c r="E238" s="61" t="s">
        <v>33</v>
      </c>
      <c r="F238" s="81">
        <v>4</v>
      </c>
      <c r="G238" s="44"/>
      <c r="H238" s="110">
        <f t="shared" si="13"/>
        <v>0</v>
      </c>
      <c r="I238" s="178"/>
      <c r="J238" s="285"/>
      <c r="K238" s="114"/>
      <c r="L238" s="115"/>
      <c r="M238" s="24"/>
    </row>
    <row r="239" spans="2:13" x14ac:dyDescent="0.25">
      <c r="B239" s="171" t="s">
        <v>223</v>
      </c>
      <c r="C239" s="59" t="s">
        <v>214</v>
      </c>
      <c r="D239" s="60"/>
      <c r="E239" s="61" t="s">
        <v>33</v>
      </c>
      <c r="F239" s="81">
        <v>2</v>
      </c>
      <c r="G239" s="44"/>
      <c r="H239" s="110">
        <f t="shared" si="13"/>
        <v>0</v>
      </c>
      <c r="I239" s="178"/>
      <c r="J239" s="285"/>
      <c r="K239" s="114"/>
      <c r="L239" s="115"/>
      <c r="M239" s="24"/>
    </row>
    <row r="240" spans="2:13" x14ac:dyDescent="0.25">
      <c r="B240" s="171" t="s">
        <v>224</v>
      </c>
      <c r="C240" s="59" t="s">
        <v>215</v>
      </c>
      <c r="D240" s="60"/>
      <c r="E240" s="61" t="s">
        <v>33</v>
      </c>
      <c r="F240" s="81">
        <v>2</v>
      </c>
      <c r="G240" s="44"/>
      <c r="H240" s="110">
        <f t="shared" si="13"/>
        <v>0</v>
      </c>
      <c r="I240" s="178"/>
      <c r="J240" s="285"/>
      <c r="K240" s="114"/>
      <c r="L240" s="115"/>
      <c r="M240" s="24"/>
    </row>
    <row r="241" spans="2:13" x14ac:dyDescent="0.25">
      <c r="B241" s="171" t="s">
        <v>225</v>
      </c>
      <c r="C241" s="59" t="s">
        <v>216</v>
      </c>
      <c r="D241" s="60"/>
      <c r="E241" s="61" t="s">
        <v>33</v>
      </c>
      <c r="F241" s="81">
        <v>2</v>
      </c>
      <c r="G241" s="44"/>
      <c r="H241" s="110">
        <f t="shared" si="13"/>
        <v>0</v>
      </c>
      <c r="I241" s="178"/>
      <c r="J241" s="285"/>
      <c r="K241" s="114"/>
      <c r="L241" s="115"/>
      <c r="M241" s="24"/>
    </row>
    <row r="242" spans="2:13" x14ac:dyDescent="0.25">
      <c r="B242" s="171" t="s">
        <v>226</v>
      </c>
      <c r="C242" s="59" t="s">
        <v>217</v>
      </c>
      <c r="D242" s="60"/>
      <c r="E242" s="61" t="s">
        <v>33</v>
      </c>
      <c r="F242" s="81">
        <v>2</v>
      </c>
      <c r="G242" s="44"/>
      <c r="H242" s="110">
        <f t="shared" si="13"/>
        <v>0</v>
      </c>
      <c r="I242" s="178"/>
      <c r="J242" s="285"/>
      <c r="K242" s="114"/>
      <c r="L242" s="115"/>
      <c r="M242" s="24"/>
    </row>
    <row r="243" spans="2:13" x14ac:dyDescent="0.25">
      <c r="B243" s="171" t="s">
        <v>227</v>
      </c>
      <c r="C243" s="59" t="s">
        <v>12</v>
      </c>
      <c r="D243" s="60"/>
      <c r="E243" s="61" t="s">
        <v>33</v>
      </c>
      <c r="F243" s="81">
        <v>2</v>
      </c>
      <c r="G243" s="44"/>
      <c r="H243" s="110">
        <f t="shared" si="13"/>
        <v>0</v>
      </c>
      <c r="I243" s="178"/>
      <c r="J243" s="285"/>
      <c r="K243" s="114"/>
      <c r="L243" s="115"/>
      <c r="M243" s="24"/>
    </row>
    <row r="244" spans="2:13" x14ac:dyDescent="0.25">
      <c r="B244" s="171" t="s">
        <v>228</v>
      </c>
      <c r="C244" s="59" t="s">
        <v>218</v>
      </c>
      <c r="D244" s="60"/>
      <c r="E244" s="61" t="s">
        <v>33</v>
      </c>
      <c r="F244" s="81">
        <v>2</v>
      </c>
      <c r="G244" s="44"/>
      <c r="H244" s="110">
        <f t="shared" si="13"/>
        <v>0</v>
      </c>
      <c r="I244" s="178"/>
      <c r="J244" s="285"/>
      <c r="K244" s="114"/>
      <c r="L244" s="115"/>
      <c r="M244" s="24"/>
    </row>
    <row r="245" spans="2:13" x14ac:dyDescent="0.25">
      <c r="B245" s="171" t="s">
        <v>229</v>
      </c>
      <c r="C245" s="59" t="s">
        <v>219</v>
      </c>
      <c r="D245" s="60"/>
      <c r="E245" s="61" t="s">
        <v>33</v>
      </c>
      <c r="F245" s="81">
        <v>2</v>
      </c>
      <c r="G245" s="44"/>
      <c r="H245" s="110">
        <f t="shared" si="13"/>
        <v>0</v>
      </c>
      <c r="I245" s="178"/>
      <c r="J245" s="285"/>
      <c r="K245" s="114"/>
      <c r="L245" s="115"/>
      <c r="M245" s="24"/>
    </row>
    <row r="246" spans="2:13" ht="15.75" thickBot="1" x14ac:dyDescent="0.3">
      <c r="B246" s="72" t="s">
        <v>249</v>
      </c>
      <c r="C246" s="49" t="s">
        <v>250</v>
      </c>
      <c r="D246" s="50"/>
      <c r="E246" s="51" t="s">
        <v>33</v>
      </c>
      <c r="F246" s="98">
        <v>2</v>
      </c>
      <c r="G246" s="146"/>
      <c r="H246" s="110">
        <f t="shared" si="13"/>
        <v>0</v>
      </c>
      <c r="I246" s="180"/>
      <c r="J246" s="285"/>
      <c r="K246" s="114"/>
      <c r="L246" s="115"/>
      <c r="M246" s="24"/>
    </row>
    <row r="247" spans="2:13" ht="15.75" thickBot="1" x14ac:dyDescent="0.3">
      <c r="B247" s="73"/>
      <c r="C247" s="52"/>
      <c r="D247" s="53"/>
      <c r="E247" s="54"/>
      <c r="F247" s="82"/>
      <c r="G247" s="239" t="s">
        <v>230</v>
      </c>
      <c r="H247" s="240">
        <f>SUM(H227:H233,H236:H246,H217:H224,H198:H214)</f>
        <v>2920.91</v>
      </c>
      <c r="I247" s="241">
        <f>H247/80</f>
        <v>36.511375000000001</v>
      </c>
      <c r="J247" s="285"/>
      <c r="K247" s="114"/>
      <c r="L247" s="115"/>
      <c r="M247" s="24"/>
    </row>
    <row r="248" spans="2:13" ht="15.75" thickBot="1" x14ac:dyDescent="0.3">
      <c r="B248" s="73"/>
      <c r="C248" s="52"/>
      <c r="D248" s="53"/>
      <c r="E248" s="54"/>
      <c r="F248" s="82"/>
      <c r="G248" s="109"/>
      <c r="H248" s="108"/>
      <c r="I248" s="52"/>
      <c r="J248" s="285"/>
      <c r="K248" s="114"/>
      <c r="L248" s="115"/>
      <c r="M248" s="24"/>
    </row>
    <row r="249" spans="2:13" ht="15.75" thickBot="1" x14ac:dyDescent="0.3">
      <c r="B249" s="219">
        <v>10</v>
      </c>
      <c r="C249" s="245" t="s">
        <v>110</v>
      </c>
      <c r="D249" s="372"/>
      <c r="E249" s="373"/>
      <c r="F249" s="373"/>
      <c r="G249" s="373"/>
      <c r="H249" s="373"/>
      <c r="I249" s="374"/>
      <c r="J249" s="285"/>
      <c r="K249" s="114"/>
      <c r="L249" s="115"/>
      <c r="M249" s="24"/>
    </row>
    <row r="250" spans="2:13" x14ac:dyDescent="0.25">
      <c r="B250" s="186" t="s">
        <v>246</v>
      </c>
      <c r="C250" s="55" t="s">
        <v>111</v>
      </c>
      <c r="D250" s="56"/>
      <c r="E250" s="57"/>
      <c r="F250" s="84">
        <v>15</v>
      </c>
      <c r="G250" s="58">
        <v>80</v>
      </c>
      <c r="H250" s="111">
        <f>F250*G250</f>
        <v>1200</v>
      </c>
      <c r="I250" s="187"/>
      <c r="J250" s="285" t="s">
        <v>348</v>
      </c>
      <c r="K250" s="114"/>
      <c r="L250" s="115"/>
      <c r="M250" s="24"/>
    </row>
    <row r="251" spans="2:13" x14ac:dyDescent="0.25">
      <c r="B251" s="171" t="s">
        <v>247</v>
      </c>
      <c r="C251" s="59" t="s">
        <v>112</v>
      </c>
      <c r="D251" s="60"/>
      <c r="E251" s="61"/>
      <c r="F251" s="81"/>
      <c r="G251" s="44"/>
      <c r="H251" s="111"/>
      <c r="I251" s="178"/>
      <c r="J251" s="285"/>
      <c r="K251" s="114"/>
      <c r="L251" s="115"/>
      <c r="M251" s="24"/>
    </row>
    <row r="252" spans="2:13" ht="27" thickBot="1" x14ac:dyDescent="0.3">
      <c r="B252" s="198" t="s">
        <v>248</v>
      </c>
      <c r="C252" s="76" t="s">
        <v>113</v>
      </c>
      <c r="D252" s="60"/>
      <c r="E252" s="61"/>
      <c r="F252" s="81"/>
      <c r="G252" s="44"/>
      <c r="H252" s="111"/>
      <c r="I252" s="178"/>
      <c r="J252" s="285"/>
      <c r="K252" s="114"/>
      <c r="L252" s="115"/>
      <c r="M252" s="24"/>
    </row>
    <row r="253" spans="2:13" ht="15.75" thickBot="1" x14ac:dyDescent="0.3">
      <c r="B253" s="209"/>
      <c r="C253" s="52"/>
      <c r="D253" s="53"/>
      <c r="E253" s="54"/>
      <c r="F253" s="82"/>
      <c r="G253" s="239" t="s">
        <v>230</v>
      </c>
      <c r="H253" s="240">
        <f>SUM(H250)</f>
        <v>1200</v>
      </c>
      <c r="I253" s="241">
        <f>H253/80</f>
        <v>15</v>
      </c>
      <c r="J253" s="285"/>
      <c r="K253" s="114"/>
      <c r="L253" s="115"/>
      <c r="M253" s="24"/>
    </row>
    <row r="254" spans="2:13" ht="15.75" thickBot="1" x14ac:dyDescent="0.3">
      <c r="B254" s="210"/>
      <c r="C254" s="207"/>
      <c r="D254" s="157"/>
      <c r="E254" s="54"/>
      <c r="F254" s="82"/>
      <c r="G254" s="109"/>
      <c r="H254" s="108"/>
      <c r="I254" s="211"/>
      <c r="J254" s="285"/>
      <c r="K254" s="114"/>
      <c r="L254" s="115"/>
      <c r="M254" s="24"/>
    </row>
    <row r="255" spans="2:13" ht="15.75" thickBot="1" x14ac:dyDescent="0.3">
      <c r="B255" s="219">
        <v>11</v>
      </c>
      <c r="C255" s="227" t="s">
        <v>114</v>
      </c>
      <c r="D255" s="372"/>
      <c r="E255" s="373"/>
      <c r="F255" s="373"/>
      <c r="G255" s="373"/>
      <c r="H255" s="373"/>
      <c r="I255" s="374"/>
      <c r="J255" s="285"/>
      <c r="K255" s="114"/>
      <c r="L255" s="115"/>
      <c r="M255" s="24"/>
    </row>
    <row r="256" spans="2:13" x14ac:dyDescent="0.25">
      <c r="B256" s="186" t="s">
        <v>119</v>
      </c>
      <c r="C256" s="55" t="s">
        <v>115</v>
      </c>
      <c r="D256" s="56"/>
      <c r="E256" s="57"/>
      <c r="F256" s="84"/>
      <c r="G256" s="58"/>
      <c r="H256" s="111"/>
      <c r="I256" s="187"/>
      <c r="J256" s="285"/>
      <c r="K256" s="114"/>
      <c r="L256" s="115"/>
      <c r="M256" s="24"/>
    </row>
    <row r="257" spans="2:13" x14ac:dyDescent="0.25">
      <c r="B257" s="171" t="s">
        <v>120</v>
      </c>
      <c r="C257" s="59" t="s">
        <v>116</v>
      </c>
      <c r="D257" s="60"/>
      <c r="E257" s="61" t="s">
        <v>360</v>
      </c>
      <c r="F257" s="81">
        <v>2</v>
      </c>
      <c r="G257" s="44">
        <v>55</v>
      </c>
      <c r="H257" s="110">
        <f>F257*G257</f>
        <v>110</v>
      </c>
      <c r="I257" s="178"/>
      <c r="J257" s="285">
        <v>6.6</v>
      </c>
      <c r="K257" s="114"/>
      <c r="L257" s="115"/>
      <c r="M257" s="24"/>
    </row>
    <row r="258" spans="2:13" x14ac:dyDescent="0.25">
      <c r="B258" s="171" t="s">
        <v>121</v>
      </c>
      <c r="C258" s="59" t="s">
        <v>117</v>
      </c>
      <c r="D258" s="60" t="s">
        <v>363</v>
      </c>
      <c r="E258" s="61" t="s">
        <v>392</v>
      </c>
      <c r="F258" s="81">
        <v>13</v>
      </c>
      <c r="G258" s="44">
        <v>54.2</v>
      </c>
      <c r="H258" s="110">
        <f t="shared" ref="H258:H270" si="14">F258*G258</f>
        <v>704.6</v>
      </c>
      <c r="I258" s="178"/>
      <c r="J258" s="285">
        <v>32.840000000000003</v>
      </c>
      <c r="K258" s="114"/>
      <c r="L258" s="115"/>
      <c r="M258" s="24"/>
    </row>
    <row r="259" spans="2:13" x14ac:dyDescent="0.25">
      <c r="B259" s="171" t="s">
        <v>251</v>
      </c>
      <c r="C259" s="59" t="s">
        <v>252</v>
      </c>
      <c r="D259" s="60" t="s">
        <v>363</v>
      </c>
      <c r="E259" s="61" t="s">
        <v>392</v>
      </c>
      <c r="F259" s="81">
        <v>3</v>
      </c>
      <c r="G259" s="44">
        <v>350</v>
      </c>
      <c r="H259" s="110">
        <f t="shared" si="14"/>
        <v>1050</v>
      </c>
      <c r="I259" s="178"/>
      <c r="J259" s="285">
        <v>28.12</v>
      </c>
      <c r="K259" s="114"/>
      <c r="L259" s="115"/>
      <c r="M259" s="24"/>
    </row>
    <row r="260" spans="2:13" x14ac:dyDescent="0.25">
      <c r="B260" s="171" t="s">
        <v>122</v>
      </c>
      <c r="C260" s="59" t="s">
        <v>380</v>
      </c>
      <c r="D260" s="60"/>
      <c r="E260" s="61"/>
      <c r="F260" s="81"/>
      <c r="G260" s="44"/>
      <c r="H260" s="110"/>
      <c r="I260" s="178"/>
      <c r="J260" s="285">
        <v>24.48</v>
      </c>
      <c r="K260" s="114"/>
      <c r="L260" s="115"/>
      <c r="M260" s="24"/>
    </row>
    <row r="261" spans="2:13" x14ac:dyDescent="0.25">
      <c r="B261" s="171" t="s">
        <v>123</v>
      </c>
      <c r="C261" s="59" t="s">
        <v>116</v>
      </c>
      <c r="D261" s="60" t="s">
        <v>363</v>
      </c>
      <c r="E261" s="61" t="s">
        <v>392</v>
      </c>
      <c r="F261" s="81">
        <v>1</v>
      </c>
      <c r="G261" s="44">
        <v>55</v>
      </c>
      <c r="H261" s="110">
        <f t="shared" si="14"/>
        <v>55</v>
      </c>
      <c r="I261" s="178"/>
      <c r="J261" s="285">
        <v>15.72</v>
      </c>
      <c r="K261" s="114"/>
      <c r="L261" s="115"/>
      <c r="M261" s="24"/>
    </row>
    <row r="262" spans="2:13" x14ac:dyDescent="0.25">
      <c r="B262" s="171" t="s">
        <v>253</v>
      </c>
      <c r="C262" s="59" t="s">
        <v>252</v>
      </c>
      <c r="D262" s="60" t="s">
        <v>363</v>
      </c>
      <c r="E262" s="61" t="s">
        <v>392</v>
      </c>
      <c r="F262" s="81">
        <v>1</v>
      </c>
      <c r="G262" s="44">
        <v>750</v>
      </c>
      <c r="H262" s="110">
        <f t="shared" si="14"/>
        <v>750</v>
      </c>
      <c r="I262" s="178"/>
      <c r="J262" s="285">
        <v>15.02</v>
      </c>
      <c r="K262" s="114"/>
      <c r="L262" s="115"/>
      <c r="M262" s="24"/>
    </row>
    <row r="263" spans="2:13" x14ac:dyDescent="0.25">
      <c r="B263" s="171" t="s">
        <v>124</v>
      </c>
      <c r="C263" s="59" t="s">
        <v>381</v>
      </c>
      <c r="D263" s="60"/>
      <c r="E263" s="61"/>
      <c r="F263" s="81"/>
      <c r="G263" s="44"/>
      <c r="H263" s="110"/>
      <c r="I263" s="178"/>
      <c r="J263" s="285"/>
      <c r="K263" s="114"/>
      <c r="L263" s="115"/>
      <c r="M263" s="24"/>
    </row>
    <row r="264" spans="2:13" x14ac:dyDescent="0.25">
      <c r="B264" s="171" t="s">
        <v>366</v>
      </c>
      <c r="C264" s="59" t="s">
        <v>116</v>
      </c>
      <c r="D264" s="60" t="s">
        <v>363</v>
      </c>
      <c r="E264" s="61" t="s">
        <v>392</v>
      </c>
      <c r="F264" s="81">
        <v>2</v>
      </c>
      <c r="G264" s="44">
        <v>55</v>
      </c>
      <c r="H264" s="110">
        <f t="shared" si="14"/>
        <v>110</v>
      </c>
      <c r="I264" s="178"/>
      <c r="J264" s="285"/>
      <c r="K264" s="114"/>
      <c r="L264" s="115"/>
      <c r="M264" s="24"/>
    </row>
    <row r="265" spans="2:13" x14ac:dyDescent="0.25">
      <c r="B265" s="171" t="s">
        <v>367</v>
      </c>
      <c r="C265" s="59" t="s">
        <v>252</v>
      </c>
      <c r="D265" s="60" t="s">
        <v>363</v>
      </c>
      <c r="E265" s="61" t="s">
        <v>392</v>
      </c>
      <c r="F265" s="81">
        <v>3</v>
      </c>
      <c r="G265" s="44">
        <v>350</v>
      </c>
      <c r="H265" s="110">
        <f t="shared" si="14"/>
        <v>1050</v>
      </c>
      <c r="I265" s="178"/>
      <c r="J265" s="273"/>
      <c r="K265" s="25"/>
      <c r="L265" s="115"/>
      <c r="M265" s="24"/>
    </row>
    <row r="266" spans="2:13" x14ac:dyDescent="0.25">
      <c r="B266" s="171" t="s">
        <v>349</v>
      </c>
      <c r="C266" s="59" t="s">
        <v>118</v>
      </c>
      <c r="D266" s="60"/>
      <c r="E266" s="61"/>
      <c r="F266" s="81"/>
      <c r="G266" s="44"/>
      <c r="H266" s="110"/>
      <c r="I266" s="178"/>
      <c r="J266" s="273">
        <f>SUM(J257:J262)</f>
        <v>122.78</v>
      </c>
      <c r="K266" s="25"/>
      <c r="L266" s="115"/>
      <c r="M266" s="24"/>
    </row>
    <row r="267" spans="2:13" x14ac:dyDescent="0.25">
      <c r="B267" s="171" t="s">
        <v>368</v>
      </c>
      <c r="C267" s="59" t="s">
        <v>361</v>
      </c>
      <c r="D267" s="60"/>
      <c r="E267" s="61" t="s">
        <v>33</v>
      </c>
      <c r="F267" s="81">
        <f>80*0.25</f>
        <v>20</v>
      </c>
      <c r="G267" s="44">
        <v>3.16</v>
      </c>
      <c r="H267" s="110">
        <f t="shared" si="14"/>
        <v>63.2</v>
      </c>
      <c r="I267" s="178"/>
      <c r="J267" s="273"/>
      <c r="K267" s="25"/>
      <c r="L267" s="115"/>
      <c r="M267" s="24"/>
    </row>
    <row r="268" spans="2:13" x14ac:dyDescent="0.25">
      <c r="B268" s="171" t="s">
        <v>369</v>
      </c>
      <c r="C268" s="59" t="s">
        <v>362</v>
      </c>
      <c r="D268" s="60"/>
      <c r="E268" s="61" t="s">
        <v>33</v>
      </c>
      <c r="F268" s="81">
        <v>12</v>
      </c>
      <c r="G268" s="44">
        <v>3.16</v>
      </c>
      <c r="H268" s="110">
        <f t="shared" si="14"/>
        <v>37.92</v>
      </c>
      <c r="I268" s="178"/>
      <c r="J268" s="273"/>
      <c r="K268" s="25"/>
      <c r="L268" s="115"/>
      <c r="M268" s="24"/>
    </row>
    <row r="269" spans="2:13" x14ac:dyDescent="0.25">
      <c r="B269" s="171" t="s">
        <v>370</v>
      </c>
      <c r="C269" s="59" t="s">
        <v>372</v>
      </c>
      <c r="D269" s="212"/>
      <c r="E269" s="61" t="s">
        <v>360</v>
      </c>
      <c r="F269" s="81">
        <v>1</v>
      </c>
      <c r="G269" s="44">
        <v>37.700000000000003</v>
      </c>
      <c r="H269" s="110">
        <f t="shared" si="14"/>
        <v>37.700000000000003</v>
      </c>
      <c r="I269" s="178"/>
      <c r="J269" s="273">
        <f>K275</f>
        <v>0</v>
      </c>
      <c r="K269" s="25"/>
      <c r="L269" s="115"/>
      <c r="M269" s="24"/>
    </row>
    <row r="270" spans="2:13" ht="27" thickBot="1" x14ac:dyDescent="0.3">
      <c r="B270" s="213" t="s">
        <v>371</v>
      </c>
      <c r="C270" s="152" t="s">
        <v>365</v>
      </c>
      <c r="D270" s="214" t="s">
        <v>364</v>
      </c>
      <c r="E270" s="51" t="s">
        <v>360</v>
      </c>
      <c r="F270" s="100">
        <v>8</v>
      </c>
      <c r="G270" s="215">
        <v>61.73</v>
      </c>
      <c r="H270" s="185">
        <f t="shared" si="14"/>
        <v>493.84</v>
      </c>
      <c r="I270" s="124"/>
      <c r="J270" s="273"/>
      <c r="K270" s="25"/>
      <c r="L270" s="115"/>
      <c r="M270" s="24"/>
    </row>
    <row r="271" spans="2:13" ht="15.75" thickBot="1" x14ac:dyDescent="0.3">
      <c r="B271" s="73"/>
      <c r="C271" s="52"/>
      <c r="D271" s="53"/>
      <c r="E271" s="54"/>
      <c r="F271" s="82"/>
      <c r="G271" s="246" t="s">
        <v>230</v>
      </c>
      <c r="H271" s="247">
        <f>SUM(H257:H270)</f>
        <v>4462.2599999999993</v>
      </c>
      <c r="I271" s="248">
        <f>H271/80</f>
        <v>55.778249999999993</v>
      </c>
      <c r="J271" s="273">
        <f>SUM(H271,H194,H173,H172,H171,H170,H154)</f>
        <v>17982.079999999998</v>
      </c>
      <c r="K271" s="25"/>
      <c r="L271" s="115"/>
      <c r="M271" s="24"/>
    </row>
    <row r="272" spans="2:13" ht="15.75" thickBot="1" x14ac:dyDescent="0.3">
      <c r="B272" s="73"/>
      <c r="C272" s="216"/>
      <c r="D272" s="217"/>
      <c r="E272" s="218"/>
      <c r="F272" s="88"/>
      <c r="G272" s="249" t="s">
        <v>230</v>
      </c>
      <c r="H272" s="250">
        <f>SUM(H271,H253,H247,H194,H174,H154,H139,H121,H83,H38,H34)</f>
        <v>63754.201000000001</v>
      </c>
      <c r="I272" s="251">
        <f>SUM(I271,I253,I247,I194,I174,I154,I139,I121,I83,I34,I38)</f>
        <v>796.92751249999992</v>
      </c>
      <c r="J272" s="273"/>
      <c r="K272" s="25"/>
      <c r="L272" s="115"/>
      <c r="M272" s="8"/>
    </row>
    <row r="273" spans="2:13" ht="15.75" thickBot="1" x14ac:dyDescent="0.3">
      <c r="B273" s="73"/>
      <c r="C273" s="216"/>
      <c r="D273" s="217"/>
      <c r="E273" s="218"/>
      <c r="F273" s="88"/>
      <c r="G273" s="297" t="s">
        <v>463</v>
      </c>
      <c r="H273" s="298">
        <f>H272*10%</f>
        <v>6375.4201000000003</v>
      </c>
      <c r="I273" s="385"/>
      <c r="J273" s="273"/>
      <c r="K273" s="25"/>
      <c r="L273" s="115"/>
      <c r="M273" s="8"/>
    </row>
    <row r="274" spans="2:13" ht="15.75" thickBot="1" x14ac:dyDescent="0.3">
      <c r="B274" s="73"/>
      <c r="C274" s="216"/>
      <c r="D274" s="217"/>
      <c r="E274" s="218"/>
      <c r="F274" s="383" t="s">
        <v>461</v>
      </c>
      <c r="G274" s="384"/>
      <c r="H274" s="252">
        <v>53730</v>
      </c>
      <c r="I274" s="386"/>
      <c r="J274" s="273"/>
      <c r="K274" s="25"/>
      <c r="L274" s="115"/>
      <c r="M274" s="8"/>
    </row>
    <row r="275" spans="2:13" ht="15.75" thickBot="1" x14ac:dyDescent="0.3">
      <c r="B275" s="73"/>
      <c r="C275" s="216"/>
      <c r="D275" s="217"/>
      <c r="E275" s="218"/>
      <c r="F275" s="370" t="s">
        <v>432</v>
      </c>
      <c r="G275" s="371"/>
      <c r="H275" s="252">
        <f>SUM(H272:H274)</f>
        <v>123859.6211</v>
      </c>
      <c r="I275" s="253">
        <f>H275/80</f>
        <v>1548.24526375</v>
      </c>
      <c r="J275" s="273"/>
      <c r="K275" s="25"/>
      <c r="L275" s="115"/>
      <c r="M275" s="8"/>
    </row>
    <row r="276" spans="2:13" ht="15.75" thickBot="1" x14ac:dyDescent="0.3">
      <c r="B276" s="68"/>
      <c r="C276" s="12"/>
      <c r="D276" s="42"/>
      <c r="E276" s="13"/>
      <c r="F276" s="88"/>
      <c r="G276" s="122"/>
      <c r="H276" s="33"/>
      <c r="I276" s="12"/>
      <c r="M276" s="8"/>
    </row>
    <row r="277" spans="2:13" x14ac:dyDescent="0.25">
      <c r="B277" s="354" t="s">
        <v>445</v>
      </c>
      <c r="C277" s="355"/>
      <c r="D277" s="352" t="s">
        <v>405</v>
      </c>
      <c r="E277" s="352"/>
      <c r="F277" s="348" t="s">
        <v>406</v>
      </c>
      <c r="G277" s="348"/>
      <c r="H277" s="268" t="s">
        <v>425</v>
      </c>
      <c r="I277" s="12"/>
      <c r="K277" s="278">
        <f>H272*10%</f>
        <v>6375.4201000000003</v>
      </c>
      <c r="M277" s="8"/>
    </row>
    <row r="278" spans="2:13" x14ac:dyDescent="0.25">
      <c r="B278" s="356"/>
      <c r="C278" s="357"/>
      <c r="D278" s="353"/>
      <c r="E278" s="353"/>
      <c r="F278" s="349"/>
      <c r="G278" s="349"/>
      <c r="H278" s="269"/>
      <c r="I278" s="12"/>
      <c r="K278" s="278">
        <f>K277+H272</f>
        <v>70129.621100000004</v>
      </c>
      <c r="M278" s="8"/>
    </row>
    <row r="279" spans="2:13" x14ac:dyDescent="0.25">
      <c r="B279" s="358" t="s">
        <v>403</v>
      </c>
      <c r="C279" s="359"/>
      <c r="D279" s="351">
        <v>450</v>
      </c>
      <c r="E279" s="351"/>
      <c r="F279" s="350">
        <f>D279*80</f>
        <v>36000</v>
      </c>
      <c r="G279" s="350"/>
      <c r="H279" s="269"/>
      <c r="I279" s="12"/>
      <c r="M279" s="8"/>
    </row>
    <row r="280" spans="2:13" x14ac:dyDescent="0.25">
      <c r="B280" s="358" t="s">
        <v>404</v>
      </c>
      <c r="C280" s="359"/>
      <c r="D280" s="351">
        <v>7.5</v>
      </c>
      <c r="E280" s="351"/>
      <c r="F280" s="350">
        <f>D280*80</f>
        <v>600</v>
      </c>
      <c r="G280" s="350"/>
      <c r="H280" s="269"/>
      <c r="I280" s="12"/>
      <c r="M280" s="8"/>
    </row>
    <row r="281" spans="2:13" x14ac:dyDescent="0.25">
      <c r="B281" s="358" t="s">
        <v>114</v>
      </c>
      <c r="C281" s="359"/>
      <c r="D281" s="351">
        <v>8</v>
      </c>
      <c r="E281" s="351"/>
      <c r="F281" s="350">
        <f>D281*400</f>
        <v>3200</v>
      </c>
      <c r="G281" s="350"/>
      <c r="H281" s="270"/>
      <c r="I281" s="12"/>
      <c r="M281" s="8"/>
    </row>
    <row r="282" spans="2:13" x14ac:dyDescent="0.25">
      <c r="B282" s="345"/>
      <c r="C282" s="346"/>
      <c r="D282" s="347"/>
      <c r="E282" s="347"/>
      <c r="F282" s="350">
        <f>SUM(F279:F281)</f>
        <v>39800</v>
      </c>
      <c r="G282" s="350"/>
      <c r="H282" s="270"/>
      <c r="I282" s="12"/>
      <c r="M282" s="8"/>
    </row>
    <row r="283" spans="2:13" ht="15.75" thickBot="1" x14ac:dyDescent="0.3">
      <c r="B283" s="365" t="s">
        <v>416</v>
      </c>
      <c r="C283" s="366"/>
      <c r="D283" s="366"/>
      <c r="E283" s="367"/>
      <c r="F283" s="382">
        <f>F282*1.35</f>
        <v>53730</v>
      </c>
      <c r="G283" s="382"/>
      <c r="H283" s="271">
        <f>F283/80</f>
        <v>671.625</v>
      </c>
      <c r="I283" s="12"/>
      <c r="M283" s="8"/>
    </row>
    <row r="284" spans="2:13" x14ac:dyDescent="0.25">
      <c r="B284" s="68"/>
      <c r="C284" s="12"/>
      <c r="D284" s="42"/>
      <c r="E284" s="13"/>
      <c r="F284" s="88"/>
      <c r="G284" s="120"/>
      <c r="H284" s="33"/>
      <c r="I284" s="12"/>
      <c r="K284" s="156"/>
      <c r="L284" s="148"/>
      <c r="M284" s="8"/>
    </row>
    <row r="285" spans="2:13" x14ac:dyDescent="0.25">
      <c r="B285" s="68"/>
      <c r="C285" s="12"/>
      <c r="D285" s="42"/>
      <c r="E285" s="42"/>
      <c r="F285" s="88"/>
      <c r="G285" s="120"/>
      <c r="H285" s="33"/>
      <c r="I285" s="12"/>
      <c r="J285" s="290"/>
      <c r="K285" s="156"/>
      <c r="L285" s="148"/>
      <c r="M285" s="8"/>
    </row>
    <row r="286" spans="2:13" ht="15.75" thickBot="1" x14ac:dyDescent="0.3">
      <c r="B286" s="68"/>
      <c r="C286" s="12"/>
      <c r="D286" s="42"/>
      <c r="E286" s="13"/>
      <c r="F286" s="88"/>
      <c r="G286" s="120"/>
      <c r="H286" s="33"/>
      <c r="I286" s="12"/>
      <c r="J286" s="290"/>
      <c r="K286" s="156"/>
      <c r="L286" s="148"/>
      <c r="M286" s="8"/>
    </row>
    <row r="287" spans="2:13" ht="15.75" thickBot="1" x14ac:dyDescent="0.3">
      <c r="B287" s="68"/>
      <c r="C287" s="12"/>
      <c r="D287" s="42"/>
      <c r="E287" s="13"/>
      <c r="F287" s="88"/>
      <c r="G287" s="379" t="s">
        <v>451</v>
      </c>
      <c r="H287" s="380"/>
      <c r="I287" s="380"/>
      <c r="J287" s="305" t="s">
        <v>452</v>
      </c>
      <c r="K287" s="306" t="s">
        <v>425</v>
      </c>
      <c r="L287" s="148"/>
      <c r="M287" s="8"/>
    </row>
    <row r="288" spans="2:13" x14ac:dyDescent="0.25">
      <c r="B288" s="68"/>
      <c r="C288" s="12"/>
      <c r="D288" s="42"/>
      <c r="E288" s="13"/>
      <c r="F288" s="88"/>
      <c r="G288" s="381" t="s">
        <v>453</v>
      </c>
      <c r="H288" s="381"/>
      <c r="I288" s="381"/>
      <c r="J288" s="304">
        <v>3838.83</v>
      </c>
      <c r="K288" s="304">
        <f>J288/80</f>
        <v>47.985374999999998</v>
      </c>
      <c r="L288" s="6"/>
      <c r="M288" s="8"/>
    </row>
    <row r="289" spans="7:13" x14ac:dyDescent="0.25">
      <c r="G289" s="387" t="s">
        <v>454</v>
      </c>
      <c r="H289" s="387"/>
      <c r="I289" s="387"/>
      <c r="J289" s="291">
        <v>12441.89</v>
      </c>
      <c r="K289" s="291">
        <f t="shared" ref="K289:K300" si="15">J289/80</f>
        <v>155.52362499999998</v>
      </c>
      <c r="L289" s="6"/>
      <c r="M289" s="8"/>
    </row>
    <row r="290" spans="7:13" x14ac:dyDescent="0.25">
      <c r="G290" s="387" t="s">
        <v>455</v>
      </c>
      <c r="H290" s="387"/>
      <c r="I290" s="387"/>
      <c r="J290" s="291">
        <v>6788.35</v>
      </c>
      <c r="K290" s="291">
        <f t="shared" si="15"/>
        <v>84.854375000000005</v>
      </c>
      <c r="L290" s="6"/>
      <c r="M290" s="8"/>
    </row>
    <row r="291" spans="7:13" x14ac:dyDescent="0.25">
      <c r="G291" s="387" t="s">
        <v>456</v>
      </c>
      <c r="H291" s="387"/>
      <c r="I291" s="387"/>
      <c r="J291" s="291">
        <v>17342.759999999998</v>
      </c>
      <c r="K291" s="291">
        <f t="shared" si="15"/>
        <v>216.78449999999998</v>
      </c>
    </row>
    <row r="292" spans="7:13" x14ac:dyDescent="0.25">
      <c r="G292" s="387" t="s">
        <v>457</v>
      </c>
      <c r="H292" s="387"/>
      <c r="I292" s="387"/>
      <c r="J292" s="291">
        <v>7019.1</v>
      </c>
      <c r="K292" s="291">
        <f t="shared" si="15"/>
        <v>87.73875000000001</v>
      </c>
    </row>
    <row r="293" spans="7:13" x14ac:dyDescent="0.25">
      <c r="G293" s="387" t="s">
        <v>458</v>
      </c>
      <c r="H293" s="387"/>
      <c r="I293" s="387"/>
      <c r="J293" s="291">
        <v>3653.89</v>
      </c>
      <c r="K293" s="291">
        <f t="shared" si="15"/>
        <v>45.673625000000001</v>
      </c>
    </row>
    <row r="294" spans="7:13" x14ac:dyDescent="0.25">
      <c r="G294" s="387" t="s">
        <v>334</v>
      </c>
      <c r="H294" s="387"/>
      <c r="I294" s="387"/>
      <c r="J294" s="291">
        <v>4086.22</v>
      </c>
      <c r="K294" s="291">
        <f t="shared" si="15"/>
        <v>51.077749999999995</v>
      </c>
    </row>
    <row r="295" spans="7:13" x14ac:dyDescent="0.25">
      <c r="G295" s="387" t="s">
        <v>459</v>
      </c>
      <c r="H295" s="387"/>
      <c r="I295" s="387"/>
      <c r="J295" s="291">
        <v>2920.91</v>
      </c>
      <c r="K295" s="291">
        <f t="shared" si="15"/>
        <v>36.511375000000001</v>
      </c>
    </row>
    <row r="296" spans="7:13" x14ac:dyDescent="0.25">
      <c r="G296" s="387" t="s">
        <v>462</v>
      </c>
      <c r="H296" s="387"/>
      <c r="I296" s="387"/>
      <c r="J296" s="292">
        <v>1200</v>
      </c>
      <c r="K296" s="291">
        <f t="shared" si="15"/>
        <v>15</v>
      </c>
    </row>
    <row r="297" spans="7:13" x14ac:dyDescent="0.25">
      <c r="G297" s="392" t="s">
        <v>460</v>
      </c>
      <c r="H297" s="392"/>
      <c r="I297" s="392"/>
      <c r="J297" s="292">
        <v>4462.2</v>
      </c>
      <c r="K297" s="291">
        <f t="shared" si="15"/>
        <v>55.777499999999996</v>
      </c>
    </row>
    <row r="298" spans="7:13" ht="7.5" customHeight="1" x14ac:dyDescent="0.25">
      <c r="G298" s="391"/>
      <c r="H298" s="391"/>
      <c r="I298" s="391"/>
      <c r="J298" s="307"/>
      <c r="K298" s="308"/>
    </row>
    <row r="299" spans="7:13" ht="15.75" thickBot="1" x14ac:dyDescent="0.3">
      <c r="G299" s="392" t="s">
        <v>461</v>
      </c>
      <c r="H299" s="392"/>
      <c r="I299" s="392"/>
      <c r="J299" s="292">
        <v>53730</v>
      </c>
      <c r="K299" s="291">
        <f t="shared" si="15"/>
        <v>671.625</v>
      </c>
    </row>
    <row r="300" spans="7:13" ht="15.75" thickBot="1" x14ac:dyDescent="0.3">
      <c r="G300" s="388" t="s">
        <v>406</v>
      </c>
      <c r="H300" s="389"/>
      <c r="I300" s="390"/>
      <c r="J300" s="302">
        <v>123859.62</v>
      </c>
      <c r="K300" s="303">
        <f t="shared" si="15"/>
        <v>1548.2452499999999</v>
      </c>
    </row>
    <row r="301" spans="7:13" x14ac:dyDescent="0.25">
      <c r="G301" s="299"/>
      <c r="H301" s="300"/>
      <c r="I301" s="16"/>
      <c r="J301" s="301"/>
      <c r="K301" s="16"/>
    </row>
    <row r="302" spans="7:13" x14ac:dyDescent="0.25">
      <c r="G302" s="121"/>
    </row>
    <row r="303" spans="7:13" x14ac:dyDescent="0.25">
      <c r="G303" s="121"/>
    </row>
    <row r="304" spans="7:13" x14ac:dyDescent="0.25">
      <c r="G304" s="121"/>
    </row>
    <row r="305" spans="7:7" x14ac:dyDescent="0.25">
      <c r="G305" s="121"/>
    </row>
    <row r="306" spans="7:7" x14ac:dyDescent="0.25">
      <c r="G306" s="121"/>
    </row>
    <row r="307" spans="7:7" x14ac:dyDescent="0.25">
      <c r="G307" s="121"/>
    </row>
    <row r="308" spans="7:7" x14ac:dyDescent="0.25">
      <c r="G308" s="121"/>
    </row>
    <row r="309" spans="7:7" x14ac:dyDescent="0.25">
      <c r="G309" s="121"/>
    </row>
    <row r="310" spans="7:7" x14ac:dyDescent="0.25">
      <c r="G310" s="121"/>
    </row>
    <row r="311" spans="7:7" x14ac:dyDescent="0.25">
      <c r="G311" s="121"/>
    </row>
    <row r="312" spans="7:7" x14ac:dyDescent="0.25">
      <c r="G312" s="121"/>
    </row>
    <row r="313" spans="7:7" x14ac:dyDescent="0.25">
      <c r="G313" s="121"/>
    </row>
    <row r="314" spans="7:7" x14ac:dyDescent="0.25">
      <c r="G314" s="121"/>
    </row>
    <row r="315" spans="7:7" x14ac:dyDescent="0.25">
      <c r="G315" s="121"/>
    </row>
    <row r="316" spans="7:7" x14ac:dyDescent="0.25">
      <c r="G316" s="121"/>
    </row>
    <row r="317" spans="7:7" x14ac:dyDescent="0.25">
      <c r="G317" s="121"/>
    </row>
    <row r="318" spans="7:7" x14ac:dyDescent="0.25">
      <c r="G318" s="121"/>
    </row>
    <row r="319" spans="7:7" x14ac:dyDescent="0.25">
      <c r="G319" s="121"/>
    </row>
    <row r="320" spans="7:7" x14ac:dyDescent="0.25">
      <c r="G320" s="121"/>
    </row>
    <row r="321" spans="7:7" x14ac:dyDescent="0.25">
      <c r="G321" s="121"/>
    </row>
    <row r="322" spans="7:7" x14ac:dyDescent="0.25">
      <c r="G322" s="121"/>
    </row>
    <row r="323" spans="7:7" x14ac:dyDescent="0.25">
      <c r="G323" s="121"/>
    </row>
    <row r="324" spans="7:7" x14ac:dyDescent="0.25">
      <c r="G324" s="121"/>
    </row>
    <row r="325" spans="7:7" x14ac:dyDescent="0.25">
      <c r="G325" s="121"/>
    </row>
    <row r="326" spans="7:7" x14ac:dyDescent="0.25">
      <c r="G326" s="121"/>
    </row>
    <row r="327" spans="7:7" x14ac:dyDescent="0.25">
      <c r="G327" s="121"/>
    </row>
    <row r="328" spans="7:7" x14ac:dyDescent="0.25">
      <c r="G328" s="121"/>
    </row>
    <row r="329" spans="7:7" x14ac:dyDescent="0.25">
      <c r="G329" s="121"/>
    </row>
    <row r="330" spans="7:7" x14ac:dyDescent="0.25">
      <c r="G330" s="121"/>
    </row>
    <row r="331" spans="7:7" x14ac:dyDescent="0.25">
      <c r="G331" s="121"/>
    </row>
    <row r="332" spans="7:7" x14ac:dyDescent="0.25">
      <c r="G332" s="121"/>
    </row>
    <row r="333" spans="7:7" x14ac:dyDescent="0.25">
      <c r="G333" s="121"/>
    </row>
    <row r="334" spans="7:7" x14ac:dyDescent="0.25">
      <c r="G334" s="121"/>
    </row>
    <row r="335" spans="7:7" x14ac:dyDescent="0.25">
      <c r="G335" s="121"/>
    </row>
    <row r="336" spans="7:7" x14ac:dyDescent="0.25">
      <c r="G336" s="121"/>
    </row>
    <row r="337" spans="7:7" x14ac:dyDescent="0.25">
      <c r="G337" s="121"/>
    </row>
    <row r="338" spans="7:7" x14ac:dyDescent="0.25">
      <c r="G338" s="121"/>
    </row>
    <row r="339" spans="7:7" x14ac:dyDescent="0.25">
      <c r="G339" s="121"/>
    </row>
    <row r="340" spans="7:7" x14ac:dyDescent="0.25">
      <c r="G340" s="121"/>
    </row>
    <row r="341" spans="7:7" x14ac:dyDescent="0.25">
      <c r="G341" s="121"/>
    </row>
    <row r="342" spans="7:7" x14ac:dyDescent="0.25">
      <c r="G342" s="121"/>
    </row>
    <row r="343" spans="7:7" x14ac:dyDescent="0.25">
      <c r="G343" s="121"/>
    </row>
    <row r="344" spans="7:7" x14ac:dyDescent="0.25">
      <c r="G344" s="121"/>
    </row>
    <row r="345" spans="7:7" x14ac:dyDescent="0.25">
      <c r="G345" s="121"/>
    </row>
    <row r="346" spans="7:7" x14ac:dyDescent="0.25">
      <c r="G346" s="121"/>
    </row>
    <row r="347" spans="7:7" x14ac:dyDescent="0.25">
      <c r="G347" s="121"/>
    </row>
    <row r="348" spans="7:7" x14ac:dyDescent="0.25">
      <c r="G348" s="121"/>
    </row>
    <row r="349" spans="7:7" x14ac:dyDescent="0.25">
      <c r="G349" s="121"/>
    </row>
    <row r="350" spans="7:7" x14ac:dyDescent="0.25">
      <c r="G350" s="121"/>
    </row>
    <row r="351" spans="7:7" x14ac:dyDescent="0.25">
      <c r="G351" s="121"/>
    </row>
    <row r="352" spans="7:7" x14ac:dyDescent="0.25">
      <c r="G352" s="121"/>
    </row>
    <row r="353" spans="7:7" x14ac:dyDescent="0.25">
      <c r="G353" s="121"/>
    </row>
    <row r="354" spans="7:7" x14ac:dyDescent="0.25">
      <c r="G354" s="121"/>
    </row>
    <row r="355" spans="7:7" x14ac:dyDescent="0.25">
      <c r="G355" s="121"/>
    </row>
    <row r="356" spans="7:7" x14ac:dyDescent="0.25">
      <c r="G356" s="121"/>
    </row>
    <row r="357" spans="7:7" x14ac:dyDescent="0.25">
      <c r="G357" s="121"/>
    </row>
    <row r="358" spans="7:7" x14ac:dyDescent="0.25">
      <c r="G358" s="121"/>
    </row>
    <row r="359" spans="7:7" x14ac:dyDescent="0.25">
      <c r="G359" s="121"/>
    </row>
    <row r="360" spans="7:7" x14ac:dyDescent="0.25">
      <c r="G360" s="121"/>
    </row>
    <row r="361" spans="7:7" x14ac:dyDescent="0.25">
      <c r="G361" s="121"/>
    </row>
    <row r="362" spans="7:7" x14ac:dyDescent="0.25">
      <c r="G362" s="121"/>
    </row>
    <row r="363" spans="7:7" x14ac:dyDescent="0.25">
      <c r="G363" s="121"/>
    </row>
    <row r="364" spans="7:7" x14ac:dyDescent="0.25">
      <c r="G364" s="121"/>
    </row>
    <row r="365" spans="7:7" x14ac:dyDescent="0.25">
      <c r="G365" s="121"/>
    </row>
    <row r="366" spans="7:7" x14ac:dyDescent="0.25">
      <c r="G366" s="121"/>
    </row>
    <row r="367" spans="7:7" x14ac:dyDescent="0.25">
      <c r="G367" s="121"/>
    </row>
    <row r="368" spans="7:7" x14ac:dyDescent="0.25">
      <c r="G368" s="121"/>
    </row>
    <row r="369" spans="7:7" x14ac:dyDescent="0.25">
      <c r="G369" s="121"/>
    </row>
    <row r="370" spans="7:7" x14ac:dyDescent="0.25">
      <c r="G370" s="121"/>
    </row>
    <row r="371" spans="7:7" x14ac:dyDescent="0.25">
      <c r="G371" s="121"/>
    </row>
    <row r="372" spans="7:7" x14ac:dyDescent="0.25">
      <c r="G372" s="121"/>
    </row>
    <row r="373" spans="7:7" x14ac:dyDescent="0.25">
      <c r="G373" s="121"/>
    </row>
    <row r="374" spans="7:7" x14ac:dyDescent="0.25">
      <c r="G374" s="121"/>
    </row>
    <row r="375" spans="7:7" x14ac:dyDescent="0.25">
      <c r="G375" s="121"/>
    </row>
    <row r="376" spans="7:7" x14ac:dyDescent="0.25">
      <c r="G376" s="121"/>
    </row>
    <row r="377" spans="7:7" x14ac:dyDescent="0.25">
      <c r="G377" s="121"/>
    </row>
    <row r="378" spans="7:7" x14ac:dyDescent="0.25">
      <c r="G378" s="121"/>
    </row>
    <row r="379" spans="7:7" x14ac:dyDescent="0.25">
      <c r="G379" s="121"/>
    </row>
    <row r="380" spans="7:7" x14ac:dyDescent="0.25">
      <c r="G380" s="121"/>
    </row>
    <row r="381" spans="7:7" x14ac:dyDescent="0.25">
      <c r="G381" s="121"/>
    </row>
    <row r="382" spans="7:7" x14ac:dyDescent="0.25">
      <c r="G382" s="121"/>
    </row>
    <row r="383" spans="7:7" x14ac:dyDescent="0.25">
      <c r="G383" s="121"/>
    </row>
    <row r="384" spans="7:7" x14ac:dyDescent="0.25">
      <c r="G384" s="121"/>
    </row>
    <row r="385" spans="7:7" x14ac:dyDescent="0.25">
      <c r="G385" s="121"/>
    </row>
    <row r="386" spans="7:7" x14ac:dyDescent="0.25">
      <c r="G386" s="121"/>
    </row>
    <row r="387" spans="7:7" x14ac:dyDescent="0.25">
      <c r="G387" s="121"/>
    </row>
    <row r="388" spans="7:7" x14ac:dyDescent="0.25">
      <c r="G388" s="121"/>
    </row>
    <row r="389" spans="7:7" x14ac:dyDescent="0.25">
      <c r="G389" s="121"/>
    </row>
    <row r="390" spans="7:7" x14ac:dyDescent="0.25">
      <c r="G390" s="121"/>
    </row>
    <row r="391" spans="7:7" x14ac:dyDescent="0.25">
      <c r="G391" s="121"/>
    </row>
    <row r="392" spans="7:7" x14ac:dyDescent="0.25">
      <c r="G392" s="121"/>
    </row>
    <row r="393" spans="7:7" x14ac:dyDescent="0.25">
      <c r="G393" s="121"/>
    </row>
    <row r="394" spans="7:7" x14ac:dyDescent="0.25">
      <c r="G394" s="121"/>
    </row>
    <row r="395" spans="7:7" x14ac:dyDescent="0.25">
      <c r="G395" s="121"/>
    </row>
    <row r="396" spans="7:7" x14ac:dyDescent="0.25">
      <c r="G396" s="121"/>
    </row>
    <row r="397" spans="7:7" x14ac:dyDescent="0.25">
      <c r="G397" s="121"/>
    </row>
    <row r="398" spans="7:7" x14ac:dyDescent="0.25">
      <c r="G398" s="121"/>
    </row>
    <row r="399" spans="7:7" x14ac:dyDescent="0.25">
      <c r="G399" s="121"/>
    </row>
    <row r="400" spans="7:7" x14ac:dyDescent="0.25">
      <c r="G400" s="121"/>
    </row>
    <row r="401" spans="7:7" x14ac:dyDescent="0.25">
      <c r="G401" s="121"/>
    </row>
    <row r="402" spans="7:7" x14ac:dyDescent="0.25">
      <c r="G402" s="121"/>
    </row>
    <row r="403" spans="7:7" x14ac:dyDescent="0.25">
      <c r="G403" s="121"/>
    </row>
    <row r="404" spans="7:7" x14ac:dyDescent="0.25">
      <c r="G404" s="121"/>
    </row>
    <row r="405" spans="7:7" x14ac:dyDescent="0.25">
      <c r="G405" s="121"/>
    </row>
    <row r="406" spans="7:7" x14ac:dyDescent="0.25">
      <c r="G406" s="121"/>
    </row>
    <row r="407" spans="7:7" x14ac:dyDescent="0.25">
      <c r="G407" s="121"/>
    </row>
    <row r="408" spans="7:7" x14ac:dyDescent="0.25">
      <c r="G408" s="121"/>
    </row>
    <row r="409" spans="7:7" x14ac:dyDescent="0.25">
      <c r="G409" s="121"/>
    </row>
    <row r="410" spans="7:7" x14ac:dyDescent="0.25">
      <c r="G410" s="121"/>
    </row>
    <row r="411" spans="7:7" x14ac:dyDescent="0.25">
      <c r="G411" s="121"/>
    </row>
    <row r="412" spans="7:7" x14ac:dyDescent="0.25">
      <c r="G412" s="121"/>
    </row>
    <row r="413" spans="7:7" x14ac:dyDescent="0.25">
      <c r="G413" s="121"/>
    </row>
    <row r="414" spans="7:7" x14ac:dyDescent="0.25">
      <c r="G414" s="121"/>
    </row>
    <row r="415" spans="7:7" x14ac:dyDescent="0.25">
      <c r="G415" s="121"/>
    </row>
    <row r="416" spans="7:7" x14ac:dyDescent="0.25">
      <c r="G416" s="121"/>
    </row>
    <row r="417" spans="7:7" x14ac:dyDescent="0.25">
      <c r="G417" s="121"/>
    </row>
    <row r="418" spans="7:7" x14ac:dyDescent="0.25">
      <c r="G418" s="121"/>
    </row>
    <row r="419" spans="7:7" x14ac:dyDescent="0.25">
      <c r="G419" s="121"/>
    </row>
    <row r="420" spans="7:7" x14ac:dyDescent="0.25">
      <c r="G420" s="121"/>
    </row>
    <row r="421" spans="7:7" x14ac:dyDescent="0.25">
      <c r="G421" s="121"/>
    </row>
    <row r="422" spans="7:7" x14ac:dyDescent="0.25">
      <c r="G422" s="121"/>
    </row>
    <row r="423" spans="7:7" x14ac:dyDescent="0.25">
      <c r="G423" s="121"/>
    </row>
    <row r="424" spans="7:7" x14ac:dyDescent="0.25">
      <c r="G424" s="121"/>
    </row>
    <row r="425" spans="7:7" x14ac:dyDescent="0.25">
      <c r="G425" s="121"/>
    </row>
    <row r="426" spans="7:7" x14ac:dyDescent="0.25">
      <c r="G426" s="121"/>
    </row>
    <row r="427" spans="7:7" x14ac:dyDescent="0.25">
      <c r="G427" s="121"/>
    </row>
    <row r="428" spans="7:7" x14ac:dyDescent="0.25">
      <c r="G428" s="121"/>
    </row>
    <row r="429" spans="7:7" x14ac:dyDescent="0.25">
      <c r="G429" s="121"/>
    </row>
    <row r="430" spans="7:7" x14ac:dyDescent="0.25">
      <c r="G430" s="121"/>
    </row>
    <row r="431" spans="7:7" x14ac:dyDescent="0.25">
      <c r="G431" s="121"/>
    </row>
    <row r="432" spans="7:7" x14ac:dyDescent="0.25">
      <c r="G432" s="121"/>
    </row>
    <row r="433" spans="7:7" x14ac:dyDescent="0.25">
      <c r="G433" s="121"/>
    </row>
    <row r="434" spans="7:7" x14ac:dyDescent="0.25">
      <c r="G434" s="121"/>
    </row>
    <row r="435" spans="7:7" x14ac:dyDescent="0.25">
      <c r="G435" s="121"/>
    </row>
    <row r="436" spans="7:7" x14ac:dyDescent="0.25">
      <c r="G436" s="121"/>
    </row>
    <row r="437" spans="7:7" x14ac:dyDescent="0.25">
      <c r="G437" s="121"/>
    </row>
    <row r="438" spans="7:7" x14ac:dyDescent="0.25">
      <c r="G438" s="121"/>
    </row>
    <row r="439" spans="7:7" x14ac:dyDescent="0.25">
      <c r="G439" s="121"/>
    </row>
    <row r="440" spans="7:7" x14ac:dyDescent="0.25">
      <c r="G440" s="121"/>
    </row>
    <row r="441" spans="7:7" x14ac:dyDescent="0.25">
      <c r="G441" s="121"/>
    </row>
    <row r="442" spans="7:7" x14ac:dyDescent="0.25">
      <c r="G442" s="121"/>
    </row>
    <row r="443" spans="7:7" x14ac:dyDescent="0.25">
      <c r="G443" s="121"/>
    </row>
    <row r="444" spans="7:7" x14ac:dyDescent="0.25">
      <c r="G444" s="121"/>
    </row>
    <row r="445" spans="7:7" x14ac:dyDescent="0.25">
      <c r="G445" s="121"/>
    </row>
    <row r="446" spans="7:7" x14ac:dyDescent="0.25">
      <c r="G446" s="121"/>
    </row>
    <row r="447" spans="7:7" x14ac:dyDescent="0.25">
      <c r="G447" s="121"/>
    </row>
    <row r="448" spans="7:7" x14ac:dyDescent="0.25">
      <c r="G448" s="121"/>
    </row>
    <row r="449" spans="7:7" x14ac:dyDescent="0.25">
      <c r="G449" s="121"/>
    </row>
    <row r="450" spans="7:7" x14ac:dyDescent="0.25">
      <c r="G450" s="121"/>
    </row>
    <row r="451" spans="7:7" x14ac:dyDescent="0.25">
      <c r="G451" s="121"/>
    </row>
    <row r="452" spans="7:7" x14ac:dyDescent="0.25">
      <c r="G452" s="121"/>
    </row>
    <row r="453" spans="7:7" x14ac:dyDescent="0.25">
      <c r="G453" s="121"/>
    </row>
    <row r="454" spans="7:7" x14ac:dyDescent="0.25">
      <c r="G454" s="121"/>
    </row>
    <row r="455" spans="7:7" x14ac:dyDescent="0.25">
      <c r="G455" s="121"/>
    </row>
    <row r="456" spans="7:7" x14ac:dyDescent="0.25">
      <c r="G456" s="121"/>
    </row>
    <row r="457" spans="7:7" x14ac:dyDescent="0.25">
      <c r="G457" s="121"/>
    </row>
    <row r="458" spans="7:7" x14ac:dyDescent="0.25">
      <c r="G458" s="121"/>
    </row>
    <row r="459" spans="7:7" x14ac:dyDescent="0.25">
      <c r="G459" s="121"/>
    </row>
    <row r="460" spans="7:7" x14ac:dyDescent="0.25">
      <c r="G460" s="121"/>
    </row>
    <row r="461" spans="7:7" x14ac:dyDescent="0.25">
      <c r="G461" s="121"/>
    </row>
    <row r="462" spans="7:7" x14ac:dyDescent="0.25">
      <c r="G462" s="121"/>
    </row>
    <row r="463" spans="7:7" x14ac:dyDescent="0.25">
      <c r="G463" s="121"/>
    </row>
    <row r="464" spans="7:7" x14ac:dyDescent="0.25">
      <c r="G464" s="121"/>
    </row>
    <row r="465" spans="7:7" x14ac:dyDescent="0.25">
      <c r="G465" s="121"/>
    </row>
    <row r="466" spans="7:7" x14ac:dyDescent="0.25">
      <c r="G466" s="121"/>
    </row>
    <row r="467" spans="7:7" x14ac:dyDescent="0.25">
      <c r="G467" s="121"/>
    </row>
    <row r="468" spans="7:7" x14ac:dyDescent="0.25">
      <c r="G468" s="121"/>
    </row>
    <row r="469" spans="7:7" x14ac:dyDescent="0.25">
      <c r="G469" s="121"/>
    </row>
    <row r="470" spans="7:7" x14ac:dyDescent="0.25">
      <c r="G470" s="121"/>
    </row>
    <row r="471" spans="7:7" x14ac:dyDescent="0.25">
      <c r="G471" s="121"/>
    </row>
    <row r="472" spans="7:7" x14ac:dyDescent="0.25">
      <c r="G472" s="121"/>
    </row>
    <row r="473" spans="7:7" x14ac:dyDescent="0.25">
      <c r="G473" s="121"/>
    </row>
    <row r="474" spans="7:7" x14ac:dyDescent="0.25">
      <c r="G474" s="121"/>
    </row>
    <row r="475" spans="7:7" x14ac:dyDescent="0.25">
      <c r="G475" s="121"/>
    </row>
    <row r="476" spans="7:7" x14ac:dyDescent="0.25">
      <c r="G476" s="121"/>
    </row>
    <row r="477" spans="7:7" x14ac:dyDescent="0.25">
      <c r="G477" s="121"/>
    </row>
    <row r="478" spans="7:7" x14ac:dyDescent="0.25">
      <c r="G478" s="121"/>
    </row>
    <row r="479" spans="7:7" x14ac:dyDescent="0.25">
      <c r="G479" s="121"/>
    </row>
    <row r="480" spans="7:7" x14ac:dyDescent="0.25">
      <c r="G480" s="121"/>
    </row>
    <row r="481" spans="7:7" x14ac:dyDescent="0.25">
      <c r="G481" s="121"/>
    </row>
    <row r="482" spans="7:7" x14ac:dyDescent="0.25">
      <c r="G482" s="121"/>
    </row>
    <row r="483" spans="7:7" x14ac:dyDescent="0.25">
      <c r="G483" s="121"/>
    </row>
    <row r="484" spans="7:7" x14ac:dyDescent="0.25">
      <c r="G484" s="121"/>
    </row>
    <row r="485" spans="7:7" x14ac:dyDescent="0.25">
      <c r="G485" s="121"/>
    </row>
    <row r="486" spans="7:7" x14ac:dyDescent="0.25">
      <c r="G486" s="121"/>
    </row>
    <row r="487" spans="7:7" x14ac:dyDescent="0.25">
      <c r="G487" s="121"/>
    </row>
    <row r="488" spans="7:7" x14ac:dyDescent="0.25">
      <c r="G488" s="121"/>
    </row>
    <row r="489" spans="7:7" x14ac:dyDescent="0.25">
      <c r="G489" s="121"/>
    </row>
    <row r="490" spans="7:7" x14ac:dyDescent="0.25">
      <c r="G490" s="121"/>
    </row>
    <row r="491" spans="7:7" x14ac:dyDescent="0.25">
      <c r="G491" s="121"/>
    </row>
    <row r="492" spans="7:7" x14ac:dyDescent="0.25">
      <c r="G492" s="121"/>
    </row>
    <row r="493" spans="7:7" x14ac:dyDescent="0.25">
      <c r="G493" s="121"/>
    </row>
    <row r="494" spans="7:7" x14ac:dyDescent="0.25">
      <c r="G494" s="121"/>
    </row>
    <row r="495" spans="7:7" x14ac:dyDescent="0.25">
      <c r="G495" s="121"/>
    </row>
    <row r="496" spans="7:7" x14ac:dyDescent="0.25">
      <c r="G496" s="121"/>
    </row>
    <row r="497" spans="7:7" x14ac:dyDescent="0.25">
      <c r="G497" s="121"/>
    </row>
    <row r="498" spans="7:7" x14ac:dyDescent="0.25">
      <c r="G498" s="121"/>
    </row>
    <row r="499" spans="7:7" x14ac:dyDescent="0.25">
      <c r="G499" s="121"/>
    </row>
    <row r="500" spans="7:7" x14ac:dyDescent="0.25">
      <c r="G500" s="121"/>
    </row>
    <row r="501" spans="7:7" x14ac:dyDescent="0.25">
      <c r="G501" s="121"/>
    </row>
    <row r="502" spans="7:7" x14ac:dyDescent="0.25">
      <c r="G502" s="121"/>
    </row>
    <row r="503" spans="7:7" x14ac:dyDescent="0.25">
      <c r="G503" s="121"/>
    </row>
    <row r="504" spans="7:7" x14ac:dyDescent="0.25">
      <c r="G504" s="121"/>
    </row>
    <row r="505" spans="7:7" x14ac:dyDescent="0.25">
      <c r="G505" s="121"/>
    </row>
    <row r="506" spans="7:7" x14ac:dyDescent="0.25">
      <c r="G506" s="121"/>
    </row>
    <row r="507" spans="7:7" x14ac:dyDescent="0.25">
      <c r="G507" s="121"/>
    </row>
    <row r="508" spans="7:7" x14ac:dyDescent="0.25">
      <c r="G508" s="121"/>
    </row>
    <row r="509" spans="7:7" x14ac:dyDescent="0.25">
      <c r="G509" s="121"/>
    </row>
    <row r="510" spans="7:7" x14ac:dyDescent="0.25">
      <c r="G510" s="121"/>
    </row>
    <row r="511" spans="7:7" x14ac:dyDescent="0.25">
      <c r="G511" s="121"/>
    </row>
    <row r="512" spans="7:7" x14ac:dyDescent="0.25">
      <c r="G512" s="121"/>
    </row>
    <row r="513" spans="7:7" x14ac:dyDescent="0.25">
      <c r="G513" s="121"/>
    </row>
    <row r="514" spans="7:7" x14ac:dyDescent="0.25">
      <c r="G514" s="121"/>
    </row>
    <row r="515" spans="7:7" x14ac:dyDescent="0.25">
      <c r="G515" s="121"/>
    </row>
    <row r="516" spans="7:7" x14ac:dyDescent="0.25">
      <c r="G516" s="121"/>
    </row>
    <row r="517" spans="7:7" x14ac:dyDescent="0.25">
      <c r="G517" s="121"/>
    </row>
    <row r="518" spans="7:7" x14ac:dyDescent="0.25">
      <c r="G518" s="121"/>
    </row>
    <row r="519" spans="7:7" x14ac:dyDescent="0.25">
      <c r="G519" s="121"/>
    </row>
    <row r="520" spans="7:7" x14ac:dyDescent="0.25">
      <c r="G520" s="121"/>
    </row>
    <row r="521" spans="7:7" x14ac:dyDescent="0.25">
      <c r="G521" s="121"/>
    </row>
    <row r="522" spans="7:7" x14ac:dyDescent="0.25">
      <c r="G522" s="121"/>
    </row>
    <row r="523" spans="7:7" x14ac:dyDescent="0.25">
      <c r="G523" s="121"/>
    </row>
    <row r="524" spans="7:7" x14ac:dyDescent="0.25">
      <c r="G524" s="121"/>
    </row>
    <row r="525" spans="7:7" x14ac:dyDescent="0.25">
      <c r="G525" s="121"/>
    </row>
    <row r="526" spans="7:7" x14ac:dyDescent="0.25">
      <c r="G526" s="121"/>
    </row>
    <row r="527" spans="7:7" x14ac:dyDescent="0.25">
      <c r="G527" s="121"/>
    </row>
    <row r="528" spans="7:7" x14ac:dyDescent="0.25">
      <c r="G528" s="121"/>
    </row>
    <row r="529" spans="7:7" x14ac:dyDescent="0.25">
      <c r="G529" s="121"/>
    </row>
    <row r="530" spans="7:7" x14ac:dyDescent="0.25">
      <c r="G530" s="121"/>
    </row>
    <row r="531" spans="7:7" x14ac:dyDescent="0.25">
      <c r="G531" s="121"/>
    </row>
    <row r="532" spans="7:7" x14ac:dyDescent="0.25">
      <c r="G532" s="121"/>
    </row>
    <row r="533" spans="7:7" x14ac:dyDescent="0.25">
      <c r="G533" s="121"/>
    </row>
    <row r="534" spans="7:7" x14ac:dyDescent="0.25">
      <c r="G534" s="121"/>
    </row>
    <row r="535" spans="7:7" x14ac:dyDescent="0.25">
      <c r="G535" s="121"/>
    </row>
    <row r="536" spans="7:7" x14ac:dyDescent="0.25">
      <c r="G536" s="121"/>
    </row>
    <row r="537" spans="7:7" x14ac:dyDescent="0.25">
      <c r="G537" s="121"/>
    </row>
    <row r="538" spans="7:7" x14ac:dyDescent="0.25">
      <c r="G538" s="121"/>
    </row>
    <row r="539" spans="7:7" x14ac:dyDescent="0.25">
      <c r="G539" s="121"/>
    </row>
    <row r="540" spans="7:7" x14ac:dyDescent="0.25">
      <c r="G540" s="121"/>
    </row>
    <row r="541" spans="7:7" x14ac:dyDescent="0.25">
      <c r="G541" s="121"/>
    </row>
    <row r="542" spans="7:7" x14ac:dyDescent="0.25">
      <c r="G542" s="121"/>
    </row>
    <row r="543" spans="7:7" x14ac:dyDescent="0.25">
      <c r="G543" s="121"/>
    </row>
    <row r="544" spans="7:7" x14ac:dyDescent="0.25">
      <c r="G544" s="121"/>
    </row>
    <row r="545" spans="7:7" x14ac:dyDescent="0.25">
      <c r="G545" s="121"/>
    </row>
    <row r="546" spans="7:7" x14ac:dyDescent="0.25">
      <c r="G546" s="121"/>
    </row>
    <row r="547" spans="7:7" x14ac:dyDescent="0.25">
      <c r="G547" s="121"/>
    </row>
    <row r="548" spans="7:7" x14ac:dyDescent="0.25">
      <c r="G548" s="121"/>
    </row>
    <row r="549" spans="7:7" x14ac:dyDescent="0.25">
      <c r="G549" s="121"/>
    </row>
    <row r="550" spans="7:7" x14ac:dyDescent="0.25">
      <c r="G550" s="121"/>
    </row>
    <row r="551" spans="7:7" x14ac:dyDescent="0.25">
      <c r="G551" s="121"/>
    </row>
    <row r="552" spans="7:7" x14ac:dyDescent="0.25">
      <c r="G552" s="121"/>
    </row>
    <row r="553" spans="7:7" x14ac:dyDescent="0.25">
      <c r="G553" s="121"/>
    </row>
    <row r="554" spans="7:7" x14ac:dyDescent="0.25">
      <c r="G554" s="121"/>
    </row>
    <row r="555" spans="7:7" x14ac:dyDescent="0.25">
      <c r="G555" s="121"/>
    </row>
    <row r="556" spans="7:7" x14ac:dyDescent="0.25">
      <c r="G556" s="121"/>
    </row>
    <row r="557" spans="7:7" x14ac:dyDescent="0.25">
      <c r="G557" s="121"/>
    </row>
    <row r="558" spans="7:7" x14ac:dyDescent="0.25">
      <c r="G558" s="121"/>
    </row>
    <row r="559" spans="7:7" x14ac:dyDescent="0.25">
      <c r="G559" s="121"/>
    </row>
    <row r="560" spans="7:7" x14ac:dyDescent="0.25">
      <c r="G560" s="121"/>
    </row>
    <row r="561" spans="7:7" x14ac:dyDescent="0.25">
      <c r="G561" s="121"/>
    </row>
    <row r="562" spans="7:7" x14ac:dyDescent="0.25">
      <c r="G562" s="121"/>
    </row>
    <row r="563" spans="7:7" x14ac:dyDescent="0.25">
      <c r="G563" s="121"/>
    </row>
    <row r="564" spans="7:7" x14ac:dyDescent="0.25">
      <c r="G564" s="121"/>
    </row>
    <row r="565" spans="7:7" x14ac:dyDescent="0.25">
      <c r="G565" s="121"/>
    </row>
    <row r="566" spans="7:7" x14ac:dyDescent="0.25">
      <c r="G566" s="121"/>
    </row>
    <row r="567" spans="7:7" x14ac:dyDescent="0.25">
      <c r="G567" s="121"/>
    </row>
    <row r="568" spans="7:7" x14ac:dyDescent="0.25">
      <c r="G568" s="121"/>
    </row>
    <row r="569" spans="7:7" x14ac:dyDescent="0.25">
      <c r="G569" s="121"/>
    </row>
    <row r="570" spans="7:7" x14ac:dyDescent="0.25">
      <c r="G570" s="121"/>
    </row>
    <row r="571" spans="7:7" x14ac:dyDescent="0.25">
      <c r="G571" s="121"/>
    </row>
    <row r="572" spans="7:7" x14ac:dyDescent="0.25">
      <c r="G572" s="121"/>
    </row>
    <row r="573" spans="7:7" x14ac:dyDescent="0.25">
      <c r="G573" s="121"/>
    </row>
    <row r="574" spans="7:7" x14ac:dyDescent="0.25">
      <c r="G574" s="121"/>
    </row>
    <row r="575" spans="7:7" x14ac:dyDescent="0.25">
      <c r="G575" s="121"/>
    </row>
    <row r="576" spans="7:7" x14ac:dyDescent="0.25">
      <c r="G576" s="121"/>
    </row>
    <row r="577" spans="7:7" x14ac:dyDescent="0.25">
      <c r="G577" s="121"/>
    </row>
    <row r="578" spans="7:7" x14ac:dyDescent="0.25">
      <c r="G578" s="121"/>
    </row>
    <row r="579" spans="7:7" x14ac:dyDescent="0.25">
      <c r="G579" s="121"/>
    </row>
    <row r="580" spans="7:7" x14ac:dyDescent="0.25">
      <c r="G580" s="121"/>
    </row>
    <row r="581" spans="7:7" x14ac:dyDescent="0.25">
      <c r="G581" s="121"/>
    </row>
    <row r="582" spans="7:7" x14ac:dyDescent="0.25">
      <c r="G582" s="121"/>
    </row>
    <row r="583" spans="7:7" x14ac:dyDescent="0.25">
      <c r="G583" s="121"/>
    </row>
    <row r="584" spans="7:7" x14ac:dyDescent="0.25">
      <c r="G584" s="121"/>
    </row>
    <row r="585" spans="7:7" x14ac:dyDescent="0.25">
      <c r="G585" s="121"/>
    </row>
    <row r="586" spans="7:7" x14ac:dyDescent="0.25">
      <c r="G586" s="121"/>
    </row>
    <row r="587" spans="7:7" x14ac:dyDescent="0.25">
      <c r="G587" s="121"/>
    </row>
    <row r="588" spans="7:7" x14ac:dyDescent="0.25">
      <c r="G588" s="121"/>
    </row>
    <row r="589" spans="7:7" x14ac:dyDescent="0.25">
      <c r="G589" s="121"/>
    </row>
    <row r="590" spans="7:7" x14ac:dyDescent="0.25">
      <c r="G590" s="121"/>
    </row>
    <row r="591" spans="7:7" x14ac:dyDescent="0.25">
      <c r="G591" s="121"/>
    </row>
    <row r="592" spans="7:7" x14ac:dyDescent="0.25">
      <c r="G592" s="121"/>
    </row>
    <row r="593" spans="7:7" x14ac:dyDescent="0.25">
      <c r="G593" s="121"/>
    </row>
    <row r="594" spans="7:7" x14ac:dyDescent="0.25">
      <c r="G594" s="121"/>
    </row>
    <row r="595" spans="7:7" x14ac:dyDescent="0.25">
      <c r="G595" s="121"/>
    </row>
    <row r="596" spans="7:7" x14ac:dyDescent="0.25">
      <c r="G596" s="121"/>
    </row>
    <row r="597" spans="7:7" x14ac:dyDescent="0.25">
      <c r="G597" s="121"/>
    </row>
    <row r="598" spans="7:7" x14ac:dyDescent="0.25">
      <c r="G598" s="121"/>
    </row>
    <row r="599" spans="7:7" x14ac:dyDescent="0.25">
      <c r="G599" s="121"/>
    </row>
    <row r="600" spans="7:7" x14ac:dyDescent="0.25">
      <c r="G600" s="121"/>
    </row>
    <row r="601" spans="7:7" x14ac:dyDescent="0.25">
      <c r="G601" s="121"/>
    </row>
    <row r="602" spans="7:7" x14ac:dyDescent="0.25">
      <c r="G602" s="121"/>
    </row>
    <row r="603" spans="7:7" x14ac:dyDescent="0.25">
      <c r="G603" s="121"/>
    </row>
    <row r="604" spans="7:7" x14ac:dyDescent="0.25">
      <c r="G604" s="121"/>
    </row>
    <row r="605" spans="7:7" x14ac:dyDescent="0.25">
      <c r="G605" s="121"/>
    </row>
    <row r="606" spans="7:7" x14ac:dyDescent="0.25">
      <c r="G606" s="121"/>
    </row>
    <row r="607" spans="7:7" x14ac:dyDescent="0.25">
      <c r="G607" s="121"/>
    </row>
    <row r="608" spans="7:7" x14ac:dyDescent="0.25">
      <c r="G608" s="121"/>
    </row>
    <row r="609" spans="7:7" x14ac:dyDescent="0.25">
      <c r="G609" s="121"/>
    </row>
    <row r="610" spans="7:7" x14ac:dyDescent="0.25">
      <c r="G610" s="121"/>
    </row>
    <row r="611" spans="7:7" x14ac:dyDescent="0.25">
      <c r="G611" s="121"/>
    </row>
    <row r="612" spans="7:7" x14ac:dyDescent="0.25">
      <c r="G612" s="121"/>
    </row>
    <row r="613" spans="7:7" x14ac:dyDescent="0.25">
      <c r="G613" s="121"/>
    </row>
    <row r="614" spans="7:7" x14ac:dyDescent="0.25">
      <c r="G614" s="121"/>
    </row>
    <row r="615" spans="7:7" x14ac:dyDescent="0.25">
      <c r="G615" s="121"/>
    </row>
    <row r="616" spans="7:7" x14ac:dyDescent="0.25">
      <c r="G616" s="121"/>
    </row>
    <row r="617" spans="7:7" x14ac:dyDescent="0.25">
      <c r="G617" s="121"/>
    </row>
    <row r="618" spans="7:7" x14ac:dyDescent="0.25">
      <c r="G618" s="121"/>
    </row>
    <row r="619" spans="7:7" x14ac:dyDescent="0.25">
      <c r="G619" s="121"/>
    </row>
    <row r="620" spans="7:7" x14ac:dyDescent="0.25">
      <c r="G620" s="121"/>
    </row>
    <row r="621" spans="7:7" x14ac:dyDescent="0.25">
      <c r="G621" s="121"/>
    </row>
    <row r="622" spans="7:7" x14ac:dyDescent="0.25">
      <c r="G622" s="121"/>
    </row>
    <row r="623" spans="7:7" x14ac:dyDescent="0.25">
      <c r="G623" s="121"/>
    </row>
    <row r="624" spans="7:7" x14ac:dyDescent="0.25">
      <c r="G624" s="121"/>
    </row>
    <row r="625" spans="7:7" x14ac:dyDescent="0.25">
      <c r="G625" s="121"/>
    </row>
    <row r="626" spans="7:7" x14ac:dyDescent="0.25">
      <c r="G626" s="121"/>
    </row>
    <row r="627" spans="7:7" x14ac:dyDescent="0.25">
      <c r="G627" s="121"/>
    </row>
    <row r="628" spans="7:7" x14ac:dyDescent="0.25">
      <c r="G628" s="121"/>
    </row>
    <row r="629" spans="7:7" x14ac:dyDescent="0.25">
      <c r="G629" s="121"/>
    </row>
    <row r="630" spans="7:7" x14ac:dyDescent="0.25">
      <c r="G630" s="121"/>
    </row>
    <row r="631" spans="7:7" x14ac:dyDescent="0.25">
      <c r="G631" s="121"/>
    </row>
    <row r="632" spans="7:7" x14ac:dyDescent="0.25">
      <c r="G632" s="121"/>
    </row>
    <row r="633" spans="7:7" x14ac:dyDescent="0.25">
      <c r="G633" s="121"/>
    </row>
    <row r="634" spans="7:7" x14ac:dyDescent="0.25">
      <c r="G634" s="121"/>
    </row>
    <row r="635" spans="7:7" x14ac:dyDescent="0.25">
      <c r="G635" s="121"/>
    </row>
    <row r="636" spans="7:7" x14ac:dyDescent="0.25">
      <c r="G636" s="121"/>
    </row>
    <row r="637" spans="7:7" x14ac:dyDescent="0.25">
      <c r="G637" s="121"/>
    </row>
    <row r="638" spans="7:7" x14ac:dyDescent="0.25">
      <c r="G638" s="121"/>
    </row>
    <row r="639" spans="7:7" x14ac:dyDescent="0.25">
      <c r="G639" s="121"/>
    </row>
    <row r="640" spans="7:7" x14ac:dyDescent="0.25">
      <c r="G640" s="121"/>
    </row>
    <row r="641" spans="7:7" x14ac:dyDescent="0.25">
      <c r="G641" s="121"/>
    </row>
    <row r="642" spans="7:7" x14ac:dyDescent="0.25">
      <c r="G642" s="121"/>
    </row>
    <row r="643" spans="7:7" x14ac:dyDescent="0.25">
      <c r="G643" s="121"/>
    </row>
    <row r="644" spans="7:7" x14ac:dyDescent="0.25">
      <c r="G644" s="121"/>
    </row>
    <row r="645" spans="7:7" x14ac:dyDescent="0.25">
      <c r="G645" s="121"/>
    </row>
    <row r="646" spans="7:7" x14ac:dyDescent="0.25">
      <c r="G646" s="121"/>
    </row>
    <row r="647" spans="7:7" x14ac:dyDescent="0.25">
      <c r="G647" s="121"/>
    </row>
    <row r="648" spans="7:7" x14ac:dyDescent="0.25">
      <c r="G648" s="121"/>
    </row>
    <row r="649" spans="7:7" x14ac:dyDescent="0.25">
      <c r="G649" s="121"/>
    </row>
    <row r="650" spans="7:7" x14ac:dyDescent="0.25">
      <c r="G650" s="121"/>
    </row>
    <row r="651" spans="7:7" x14ac:dyDescent="0.25">
      <c r="G651" s="121"/>
    </row>
    <row r="652" spans="7:7" x14ac:dyDescent="0.25">
      <c r="G652" s="121"/>
    </row>
    <row r="653" spans="7:7" x14ac:dyDescent="0.25">
      <c r="G653" s="121"/>
    </row>
    <row r="654" spans="7:7" x14ac:dyDescent="0.25">
      <c r="G654" s="121"/>
    </row>
    <row r="655" spans="7:7" x14ac:dyDescent="0.25">
      <c r="G655" s="121"/>
    </row>
    <row r="656" spans="7:7" x14ac:dyDescent="0.25">
      <c r="G656" s="121"/>
    </row>
    <row r="657" spans="7:7" x14ac:dyDescent="0.25">
      <c r="G657" s="121"/>
    </row>
    <row r="658" spans="7:7" x14ac:dyDescent="0.25">
      <c r="G658" s="121"/>
    </row>
    <row r="659" spans="7:7" x14ac:dyDescent="0.25">
      <c r="G659" s="121"/>
    </row>
    <row r="660" spans="7:7" x14ac:dyDescent="0.25">
      <c r="G660" s="121"/>
    </row>
    <row r="661" spans="7:7" x14ac:dyDescent="0.25">
      <c r="G661" s="121"/>
    </row>
    <row r="662" spans="7:7" x14ac:dyDescent="0.25">
      <c r="G662" s="121"/>
    </row>
    <row r="663" spans="7:7" x14ac:dyDescent="0.25">
      <c r="G663" s="121"/>
    </row>
    <row r="664" spans="7:7" x14ac:dyDescent="0.25">
      <c r="G664" s="121"/>
    </row>
    <row r="665" spans="7:7" x14ac:dyDescent="0.25">
      <c r="G665" s="121"/>
    </row>
    <row r="666" spans="7:7" x14ac:dyDescent="0.25">
      <c r="G666" s="121"/>
    </row>
    <row r="667" spans="7:7" x14ac:dyDescent="0.25">
      <c r="G667" s="121"/>
    </row>
    <row r="668" spans="7:7" x14ac:dyDescent="0.25">
      <c r="G668" s="121"/>
    </row>
    <row r="669" spans="7:7" x14ac:dyDescent="0.25">
      <c r="G669" s="121"/>
    </row>
    <row r="670" spans="7:7" x14ac:dyDescent="0.25">
      <c r="G670" s="121"/>
    </row>
    <row r="671" spans="7:7" x14ac:dyDescent="0.25">
      <c r="G671" s="121"/>
    </row>
    <row r="672" spans="7:7" x14ac:dyDescent="0.25">
      <c r="G672" s="121"/>
    </row>
    <row r="673" spans="7:7" x14ac:dyDescent="0.25">
      <c r="G673" s="121"/>
    </row>
    <row r="674" spans="7:7" x14ac:dyDescent="0.25">
      <c r="G674" s="121"/>
    </row>
    <row r="675" spans="7:7" x14ac:dyDescent="0.25">
      <c r="G675" s="121"/>
    </row>
    <row r="676" spans="7:7" x14ac:dyDescent="0.25">
      <c r="G676" s="121"/>
    </row>
    <row r="677" spans="7:7" x14ac:dyDescent="0.25">
      <c r="G677" s="121"/>
    </row>
    <row r="678" spans="7:7" x14ac:dyDescent="0.25">
      <c r="G678" s="121"/>
    </row>
    <row r="679" spans="7:7" x14ac:dyDescent="0.25">
      <c r="G679" s="121"/>
    </row>
    <row r="680" spans="7:7" x14ac:dyDescent="0.25">
      <c r="G680" s="121"/>
    </row>
    <row r="681" spans="7:7" x14ac:dyDescent="0.25">
      <c r="G681" s="121"/>
    </row>
    <row r="682" spans="7:7" x14ac:dyDescent="0.25">
      <c r="G682" s="121"/>
    </row>
    <row r="683" spans="7:7" x14ac:dyDescent="0.25">
      <c r="G683" s="121"/>
    </row>
    <row r="684" spans="7:7" x14ac:dyDescent="0.25">
      <c r="G684" s="121"/>
    </row>
    <row r="685" spans="7:7" x14ac:dyDescent="0.25">
      <c r="G685" s="121"/>
    </row>
    <row r="686" spans="7:7" x14ac:dyDescent="0.25">
      <c r="G686" s="121"/>
    </row>
    <row r="687" spans="7:7" x14ac:dyDescent="0.25">
      <c r="G687" s="121"/>
    </row>
    <row r="688" spans="7:7" x14ac:dyDescent="0.25">
      <c r="G688" s="121"/>
    </row>
    <row r="689" spans="7:7" x14ac:dyDescent="0.25">
      <c r="G689" s="121"/>
    </row>
    <row r="690" spans="7:7" x14ac:dyDescent="0.25">
      <c r="G690" s="121"/>
    </row>
    <row r="691" spans="7:7" x14ac:dyDescent="0.25">
      <c r="G691" s="121"/>
    </row>
    <row r="692" spans="7:7" x14ac:dyDescent="0.25">
      <c r="G692" s="121"/>
    </row>
    <row r="693" spans="7:7" x14ac:dyDescent="0.25">
      <c r="G693" s="121"/>
    </row>
    <row r="694" spans="7:7" x14ac:dyDescent="0.25">
      <c r="G694" s="121"/>
    </row>
    <row r="695" spans="7:7" x14ac:dyDescent="0.25">
      <c r="G695" s="121"/>
    </row>
    <row r="696" spans="7:7" x14ac:dyDescent="0.25">
      <c r="G696" s="121"/>
    </row>
    <row r="697" spans="7:7" x14ac:dyDescent="0.25">
      <c r="G697" s="121"/>
    </row>
    <row r="698" spans="7:7" x14ac:dyDescent="0.25">
      <c r="G698" s="121"/>
    </row>
    <row r="699" spans="7:7" x14ac:dyDescent="0.25">
      <c r="G699" s="121"/>
    </row>
    <row r="700" spans="7:7" x14ac:dyDescent="0.25">
      <c r="G700" s="121"/>
    </row>
    <row r="701" spans="7:7" x14ac:dyDescent="0.25">
      <c r="G701" s="121"/>
    </row>
    <row r="702" spans="7:7" x14ac:dyDescent="0.25">
      <c r="G702" s="121"/>
    </row>
    <row r="703" spans="7:7" x14ac:dyDescent="0.25">
      <c r="G703" s="121"/>
    </row>
    <row r="704" spans="7:7" x14ac:dyDescent="0.25">
      <c r="G704" s="121"/>
    </row>
    <row r="705" spans="7:7" x14ac:dyDescent="0.25">
      <c r="G705" s="121"/>
    </row>
    <row r="706" spans="7:7" x14ac:dyDescent="0.25">
      <c r="G706" s="121"/>
    </row>
    <row r="707" spans="7:7" x14ac:dyDescent="0.25">
      <c r="G707" s="121"/>
    </row>
    <row r="708" spans="7:7" x14ac:dyDescent="0.25">
      <c r="G708" s="121"/>
    </row>
    <row r="709" spans="7:7" x14ac:dyDescent="0.25">
      <c r="G709" s="121"/>
    </row>
    <row r="710" spans="7:7" x14ac:dyDescent="0.25">
      <c r="G710" s="121"/>
    </row>
    <row r="711" spans="7:7" x14ac:dyDescent="0.25">
      <c r="G711" s="121"/>
    </row>
    <row r="712" spans="7:7" x14ac:dyDescent="0.25">
      <c r="G712" s="121"/>
    </row>
    <row r="713" spans="7:7" x14ac:dyDescent="0.25">
      <c r="G713" s="121"/>
    </row>
    <row r="714" spans="7:7" x14ac:dyDescent="0.25">
      <c r="G714" s="121"/>
    </row>
    <row r="715" spans="7:7" x14ac:dyDescent="0.25">
      <c r="G715" s="121"/>
    </row>
    <row r="716" spans="7:7" x14ac:dyDescent="0.25">
      <c r="G716" s="121"/>
    </row>
    <row r="717" spans="7:7" x14ac:dyDescent="0.25">
      <c r="G717" s="121"/>
    </row>
    <row r="718" spans="7:7" x14ac:dyDescent="0.25">
      <c r="G718" s="121"/>
    </row>
    <row r="719" spans="7:7" x14ac:dyDescent="0.25">
      <c r="G719" s="121"/>
    </row>
    <row r="720" spans="7:7" x14ac:dyDescent="0.25">
      <c r="G720" s="121"/>
    </row>
    <row r="721" spans="7:7" x14ac:dyDescent="0.25">
      <c r="G721" s="121"/>
    </row>
    <row r="722" spans="7:7" x14ac:dyDescent="0.25">
      <c r="G722" s="121"/>
    </row>
    <row r="723" spans="7:7" x14ac:dyDescent="0.25">
      <c r="G723" s="121"/>
    </row>
    <row r="724" spans="7:7" x14ac:dyDescent="0.25">
      <c r="G724" s="121"/>
    </row>
    <row r="725" spans="7:7" x14ac:dyDescent="0.25">
      <c r="G725" s="121"/>
    </row>
    <row r="726" spans="7:7" x14ac:dyDescent="0.25">
      <c r="G726" s="121"/>
    </row>
    <row r="727" spans="7:7" x14ac:dyDescent="0.25">
      <c r="G727" s="121"/>
    </row>
    <row r="728" spans="7:7" x14ac:dyDescent="0.25">
      <c r="G728" s="121"/>
    </row>
    <row r="729" spans="7:7" x14ac:dyDescent="0.25">
      <c r="G729" s="121"/>
    </row>
    <row r="730" spans="7:7" x14ac:dyDescent="0.25">
      <c r="G730" s="121"/>
    </row>
    <row r="731" spans="7:7" x14ac:dyDescent="0.25">
      <c r="G731" s="121"/>
    </row>
    <row r="732" spans="7:7" x14ac:dyDescent="0.25">
      <c r="G732" s="121"/>
    </row>
    <row r="733" spans="7:7" x14ac:dyDescent="0.25">
      <c r="G733" s="121"/>
    </row>
    <row r="734" spans="7:7" x14ac:dyDescent="0.25">
      <c r="G734" s="121"/>
    </row>
    <row r="735" spans="7:7" x14ac:dyDescent="0.25">
      <c r="G735" s="121"/>
    </row>
    <row r="736" spans="7:7" x14ac:dyDescent="0.25">
      <c r="G736" s="121"/>
    </row>
    <row r="737" spans="7:7" x14ac:dyDescent="0.25">
      <c r="G737" s="121"/>
    </row>
    <row r="738" spans="7:7" x14ac:dyDescent="0.25">
      <c r="G738" s="121"/>
    </row>
    <row r="739" spans="7:7" x14ac:dyDescent="0.25">
      <c r="G739" s="121"/>
    </row>
    <row r="740" spans="7:7" x14ac:dyDescent="0.25">
      <c r="G740" s="121"/>
    </row>
    <row r="741" spans="7:7" x14ac:dyDescent="0.25">
      <c r="G741" s="121"/>
    </row>
    <row r="742" spans="7:7" x14ac:dyDescent="0.25">
      <c r="G742" s="121"/>
    </row>
    <row r="743" spans="7:7" x14ac:dyDescent="0.25">
      <c r="G743" s="121"/>
    </row>
    <row r="744" spans="7:7" x14ac:dyDescent="0.25">
      <c r="G744" s="121"/>
    </row>
    <row r="745" spans="7:7" x14ac:dyDescent="0.25">
      <c r="G745" s="121"/>
    </row>
    <row r="746" spans="7:7" x14ac:dyDescent="0.25">
      <c r="G746" s="121"/>
    </row>
    <row r="747" spans="7:7" x14ac:dyDescent="0.25">
      <c r="G747" s="121"/>
    </row>
    <row r="748" spans="7:7" x14ac:dyDescent="0.25">
      <c r="G748" s="121"/>
    </row>
    <row r="749" spans="7:7" x14ac:dyDescent="0.25">
      <c r="G749" s="121"/>
    </row>
    <row r="750" spans="7:7" x14ac:dyDescent="0.25">
      <c r="G750" s="121"/>
    </row>
    <row r="751" spans="7:7" x14ac:dyDescent="0.25">
      <c r="G751" s="121"/>
    </row>
    <row r="752" spans="7:7" x14ac:dyDescent="0.25">
      <c r="G752" s="121"/>
    </row>
    <row r="753" spans="7:7" x14ac:dyDescent="0.25">
      <c r="G753" s="121"/>
    </row>
    <row r="754" spans="7:7" x14ac:dyDescent="0.25">
      <c r="G754" s="121"/>
    </row>
    <row r="755" spans="7:7" x14ac:dyDescent="0.25">
      <c r="G755" s="121"/>
    </row>
    <row r="756" spans="7:7" x14ac:dyDescent="0.25">
      <c r="G756" s="121"/>
    </row>
    <row r="757" spans="7:7" x14ac:dyDescent="0.25">
      <c r="G757" s="121"/>
    </row>
    <row r="758" spans="7:7" x14ac:dyDescent="0.25">
      <c r="G758" s="121"/>
    </row>
    <row r="759" spans="7:7" x14ac:dyDescent="0.25">
      <c r="G759" s="121"/>
    </row>
    <row r="760" spans="7:7" x14ac:dyDescent="0.25">
      <c r="G760" s="121"/>
    </row>
    <row r="761" spans="7:7" x14ac:dyDescent="0.25">
      <c r="G761" s="121"/>
    </row>
    <row r="762" spans="7:7" x14ac:dyDescent="0.25">
      <c r="G762" s="121"/>
    </row>
    <row r="763" spans="7:7" x14ac:dyDescent="0.25">
      <c r="G763" s="121"/>
    </row>
    <row r="764" spans="7:7" x14ac:dyDescent="0.25">
      <c r="G764" s="121"/>
    </row>
    <row r="765" spans="7:7" x14ac:dyDescent="0.25">
      <c r="G765" s="121"/>
    </row>
    <row r="766" spans="7:7" x14ac:dyDescent="0.25">
      <c r="G766" s="121"/>
    </row>
    <row r="767" spans="7:7" x14ac:dyDescent="0.25">
      <c r="G767" s="121"/>
    </row>
    <row r="768" spans="7:7" x14ac:dyDescent="0.25">
      <c r="G768" s="121"/>
    </row>
    <row r="769" spans="7:7" x14ac:dyDescent="0.25">
      <c r="G769" s="121"/>
    </row>
    <row r="770" spans="7:7" x14ac:dyDescent="0.25">
      <c r="G770" s="121"/>
    </row>
    <row r="771" spans="7:7" x14ac:dyDescent="0.25">
      <c r="G771" s="121"/>
    </row>
    <row r="772" spans="7:7" x14ac:dyDescent="0.25">
      <c r="G772" s="121"/>
    </row>
    <row r="773" spans="7:7" x14ac:dyDescent="0.25">
      <c r="G773" s="121"/>
    </row>
    <row r="774" spans="7:7" x14ac:dyDescent="0.25">
      <c r="G774" s="121"/>
    </row>
    <row r="775" spans="7:7" x14ac:dyDescent="0.25">
      <c r="G775" s="121"/>
    </row>
    <row r="776" spans="7:7" x14ac:dyDescent="0.25">
      <c r="G776" s="121"/>
    </row>
    <row r="777" spans="7:7" x14ac:dyDescent="0.25">
      <c r="G777" s="121"/>
    </row>
    <row r="778" spans="7:7" x14ac:dyDescent="0.25">
      <c r="G778" s="121"/>
    </row>
    <row r="779" spans="7:7" x14ac:dyDescent="0.25">
      <c r="G779" s="121"/>
    </row>
    <row r="780" spans="7:7" x14ac:dyDescent="0.25">
      <c r="G780" s="121"/>
    </row>
    <row r="781" spans="7:7" x14ac:dyDescent="0.25">
      <c r="G781" s="121"/>
    </row>
    <row r="782" spans="7:7" x14ac:dyDescent="0.25">
      <c r="G782" s="121"/>
    </row>
    <row r="783" spans="7:7" x14ac:dyDescent="0.25">
      <c r="G783" s="121"/>
    </row>
    <row r="784" spans="7:7" x14ac:dyDescent="0.25">
      <c r="G784" s="121"/>
    </row>
    <row r="785" spans="7:7" x14ac:dyDescent="0.25">
      <c r="G785" s="121"/>
    </row>
    <row r="786" spans="7:7" x14ac:dyDescent="0.25">
      <c r="G786" s="121"/>
    </row>
    <row r="787" spans="7:7" x14ac:dyDescent="0.25">
      <c r="G787" s="121"/>
    </row>
    <row r="788" spans="7:7" x14ac:dyDescent="0.25">
      <c r="G788" s="121"/>
    </row>
    <row r="789" spans="7:7" x14ac:dyDescent="0.25">
      <c r="G789" s="121"/>
    </row>
    <row r="790" spans="7:7" x14ac:dyDescent="0.25">
      <c r="G790" s="121"/>
    </row>
    <row r="791" spans="7:7" x14ac:dyDescent="0.25">
      <c r="G791" s="121"/>
    </row>
    <row r="792" spans="7:7" x14ac:dyDescent="0.25">
      <c r="G792" s="121"/>
    </row>
    <row r="793" spans="7:7" x14ac:dyDescent="0.25">
      <c r="G793" s="121"/>
    </row>
    <row r="794" spans="7:7" x14ac:dyDescent="0.25">
      <c r="G794" s="121"/>
    </row>
    <row r="795" spans="7:7" x14ac:dyDescent="0.25">
      <c r="G795" s="121"/>
    </row>
    <row r="796" spans="7:7" x14ac:dyDescent="0.25">
      <c r="G796" s="121"/>
    </row>
    <row r="797" spans="7:7" x14ac:dyDescent="0.25">
      <c r="G797" s="121"/>
    </row>
    <row r="798" spans="7:7" x14ac:dyDescent="0.25">
      <c r="G798" s="121"/>
    </row>
    <row r="799" spans="7:7" x14ac:dyDescent="0.25">
      <c r="G799" s="121"/>
    </row>
    <row r="800" spans="7:7" x14ac:dyDescent="0.25">
      <c r="G800" s="121"/>
    </row>
    <row r="801" spans="7:7" x14ac:dyDescent="0.25">
      <c r="G801" s="121"/>
    </row>
    <row r="802" spans="7:7" x14ac:dyDescent="0.25">
      <c r="G802" s="121"/>
    </row>
    <row r="803" spans="7:7" x14ac:dyDescent="0.25">
      <c r="G803" s="121"/>
    </row>
    <row r="804" spans="7:7" x14ac:dyDescent="0.25">
      <c r="G804" s="121"/>
    </row>
    <row r="805" spans="7:7" x14ac:dyDescent="0.25">
      <c r="G805" s="121"/>
    </row>
    <row r="806" spans="7:7" x14ac:dyDescent="0.25">
      <c r="G806" s="121"/>
    </row>
    <row r="807" spans="7:7" x14ac:dyDescent="0.25">
      <c r="G807" s="121"/>
    </row>
    <row r="808" spans="7:7" x14ac:dyDescent="0.25">
      <c r="G808" s="121"/>
    </row>
    <row r="809" spans="7:7" x14ac:dyDescent="0.25">
      <c r="G809" s="121"/>
    </row>
    <row r="810" spans="7:7" x14ac:dyDescent="0.25">
      <c r="G810" s="121"/>
    </row>
    <row r="811" spans="7:7" x14ac:dyDescent="0.25">
      <c r="G811" s="121"/>
    </row>
    <row r="812" spans="7:7" x14ac:dyDescent="0.25">
      <c r="G812" s="121"/>
    </row>
    <row r="813" spans="7:7" x14ac:dyDescent="0.25">
      <c r="G813" s="121"/>
    </row>
    <row r="814" spans="7:7" x14ac:dyDescent="0.25">
      <c r="G814" s="121"/>
    </row>
    <row r="815" spans="7:7" x14ac:dyDescent="0.25">
      <c r="G815" s="121"/>
    </row>
    <row r="816" spans="7:7" x14ac:dyDescent="0.25">
      <c r="G816" s="121"/>
    </row>
    <row r="817" spans="7:7" x14ac:dyDescent="0.25">
      <c r="G817" s="121"/>
    </row>
    <row r="818" spans="7:7" x14ac:dyDescent="0.25">
      <c r="G818" s="121"/>
    </row>
    <row r="819" spans="7:7" x14ac:dyDescent="0.25">
      <c r="G819" s="121"/>
    </row>
    <row r="820" spans="7:7" x14ac:dyDescent="0.25">
      <c r="G820" s="121"/>
    </row>
    <row r="821" spans="7:7" x14ac:dyDescent="0.25">
      <c r="G821" s="121"/>
    </row>
    <row r="822" spans="7:7" x14ac:dyDescent="0.25">
      <c r="G822" s="121"/>
    </row>
    <row r="823" spans="7:7" x14ac:dyDescent="0.25">
      <c r="G823" s="121"/>
    </row>
    <row r="824" spans="7:7" x14ac:dyDescent="0.25">
      <c r="G824" s="121"/>
    </row>
    <row r="825" spans="7:7" x14ac:dyDescent="0.25">
      <c r="G825" s="121"/>
    </row>
    <row r="826" spans="7:7" x14ac:dyDescent="0.25">
      <c r="G826" s="121"/>
    </row>
    <row r="827" spans="7:7" x14ac:dyDescent="0.25">
      <c r="G827" s="121"/>
    </row>
    <row r="828" spans="7:7" x14ac:dyDescent="0.25">
      <c r="G828" s="121"/>
    </row>
    <row r="829" spans="7:7" x14ac:dyDescent="0.25">
      <c r="G829" s="121"/>
    </row>
    <row r="830" spans="7:7" x14ac:dyDescent="0.25">
      <c r="G830" s="121"/>
    </row>
    <row r="831" spans="7:7" x14ac:dyDescent="0.25">
      <c r="G831" s="121"/>
    </row>
    <row r="832" spans="7:7" x14ac:dyDescent="0.25">
      <c r="G832" s="121"/>
    </row>
    <row r="833" spans="7:7" x14ac:dyDescent="0.25">
      <c r="G833" s="121"/>
    </row>
    <row r="834" spans="7:7" x14ac:dyDescent="0.25">
      <c r="G834" s="121"/>
    </row>
    <row r="835" spans="7:7" x14ac:dyDescent="0.25">
      <c r="G835" s="121"/>
    </row>
    <row r="836" spans="7:7" x14ac:dyDescent="0.25">
      <c r="G836" s="121"/>
    </row>
    <row r="837" spans="7:7" x14ac:dyDescent="0.25">
      <c r="G837" s="121"/>
    </row>
    <row r="838" spans="7:7" x14ac:dyDescent="0.25">
      <c r="G838" s="121"/>
    </row>
    <row r="839" spans="7:7" x14ac:dyDescent="0.25">
      <c r="G839" s="121"/>
    </row>
    <row r="840" spans="7:7" x14ac:dyDescent="0.25">
      <c r="G840" s="121"/>
    </row>
    <row r="841" spans="7:7" x14ac:dyDescent="0.25">
      <c r="G841" s="121"/>
    </row>
    <row r="842" spans="7:7" x14ac:dyDescent="0.25">
      <c r="G842" s="121"/>
    </row>
    <row r="843" spans="7:7" x14ac:dyDescent="0.25">
      <c r="G843" s="121"/>
    </row>
    <row r="844" spans="7:7" x14ac:dyDescent="0.25">
      <c r="G844" s="121"/>
    </row>
    <row r="845" spans="7:7" x14ac:dyDescent="0.25">
      <c r="G845" s="121"/>
    </row>
    <row r="846" spans="7:7" x14ac:dyDescent="0.25">
      <c r="G846" s="121"/>
    </row>
    <row r="847" spans="7:7" x14ac:dyDescent="0.25">
      <c r="G847" s="121"/>
    </row>
    <row r="848" spans="7:7" x14ac:dyDescent="0.25">
      <c r="G848" s="121"/>
    </row>
    <row r="849" spans="7:7" x14ac:dyDescent="0.25">
      <c r="G849" s="121"/>
    </row>
    <row r="850" spans="7:7" x14ac:dyDescent="0.25">
      <c r="G850" s="121"/>
    </row>
    <row r="851" spans="7:7" x14ac:dyDescent="0.25">
      <c r="G851" s="121"/>
    </row>
    <row r="852" spans="7:7" x14ac:dyDescent="0.25">
      <c r="G852" s="121"/>
    </row>
    <row r="853" spans="7:7" x14ac:dyDescent="0.25">
      <c r="G853" s="121"/>
    </row>
    <row r="854" spans="7:7" x14ac:dyDescent="0.25">
      <c r="G854" s="121"/>
    </row>
    <row r="855" spans="7:7" x14ac:dyDescent="0.25">
      <c r="G855" s="121"/>
    </row>
    <row r="856" spans="7:7" x14ac:dyDescent="0.25">
      <c r="G856" s="121"/>
    </row>
    <row r="857" spans="7:7" x14ac:dyDescent="0.25">
      <c r="G857" s="121"/>
    </row>
    <row r="858" spans="7:7" x14ac:dyDescent="0.25">
      <c r="G858" s="121"/>
    </row>
    <row r="859" spans="7:7" x14ac:dyDescent="0.25">
      <c r="G859" s="121"/>
    </row>
    <row r="860" spans="7:7" x14ac:dyDescent="0.25">
      <c r="G860" s="121"/>
    </row>
    <row r="861" spans="7:7" x14ac:dyDescent="0.25">
      <c r="G861" s="121"/>
    </row>
    <row r="862" spans="7:7" x14ac:dyDescent="0.25">
      <c r="G862" s="121"/>
    </row>
    <row r="863" spans="7:7" x14ac:dyDescent="0.25">
      <c r="G863" s="121"/>
    </row>
    <row r="864" spans="7:7" x14ac:dyDescent="0.25">
      <c r="G864" s="121"/>
    </row>
    <row r="865" spans="7:7" x14ac:dyDescent="0.25">
      <c r="G865" s="121"/>
    </row>
    <row r="866" spans="7:7" x14ac:dyDescent="0.25">
      <c r="G866" s="121"/>
    </row>
    <row r="867" spans="7:7" x14ac:dyDescent="0.25">
      <c r="G867" s="121"/>
    </row>
    <row r="868" spans="7:7" x14ac:dyDescent="0.25">
      <c r="G868" s="121"/>
    </row>
    <row r="869" spans="7:7" x14ac:dyDescent="0.25">
      <c r="G869" s="121"/>
    </row>
    <row r="870" spans="7:7" x14ac:dyDescent="0.25">
      <c r="G870" s="121"/>
    </row>
    <row r="871" spans="7:7" x14ac:dyDescent="0.25">
      <c r="G871" s="121"/>
    </row>
    <row r="872" spans="7:7" x14ac:dyDescent="0.25">
      <c r="G872" s="121"/>
    </row>
    <row r="873" spans="7:7" x14ac:dyDescent="0.25">
      <c r="G873" s="121"/>
    </row>
    <row r="874" spans="7:7" x14ac:dyDescent="0.25">
      <c r="G874" s="121"/>
    </row>
    <row r="875" spans="7:7" x14ac:dyDescent="0.25">
      <c r="G875" s="121"/>
    </row>
    <row r="876" spans="7:7" x14ac:dyDescent="0.25">
      <c r="G876" s="121"/>
    </row>
    <row r="877" spans="7:7" x14ac:dyDescent="0.25">
      <c r="G877" s="121"/>
    </row>
    <row r="878" spans="7:7" x14ac:dyDescent="0.25">
      <c r="G878" s="121"/>
    </row>
    <row r="879" spans="7:7" x14ac:dyDescent="0.25">
      <c r="G879" s="121"/>
    </row>
    <row r="880" spans="7:7" x14ac:dyDescent="0.25">
      <c r="G880" s="121"/>
    </row>
    <row r="881" spans="7:7" x14ac:dyDescent="0.25">
      <c r="G881" s="121"/>
    </row>
    <row r="882" spans="7:7" x14ac:dyDescent="0.25">
      <c r="G882" s="121"/>
    </row>
    <row r="883" spans="7:7" x14ac:dyDescent="0.25">
      <c r="G883" s="121"/>
    </row>
    <row r="884" spans="7:7" x14ac:dyDescent="0.25">
      <c r="G884" s="121"/>
    </row>
    <row r="885" spans="7:7" x14ac:dyDescent="0.25">
      <c r="G885" s="121"/>
    </row>
    <row r="886" spans="7:7" x14ac:dyDescent="0.25">
      <c r="G886" s="121"/>
    </row>
    <row r="887" spans="7:7" x14ac:dyDescent="0.25">
      <c r="G887" s="121"/>
    </row>
    <row r="888" spans="7:7" x14ac:dyDescent="0.25">
      <c r="G888" s="121"/>
    </row>
    <row r="889" spans="7:7" x14ac:dyDescent="0.25">
      <c r="G889" s="121"/>
    </row>
    <row r="890" spans="7:7" x14ac:dyDescent="0.25">
      <c r="G890" s="121"/>
    </row>
    <row r="891" spans="7:7" x14ac:dyDescent="0.25">
      <c r="G891" s="121"/>
    </row>
    <row r="892" spans="7:7" x14ac:dyDescent="0.25">
      <c r="G892" s="121"/>
    </row>
    <row r="893" spans="7:7" x14ac:dyDescent="0.25">
      <c r="G893" s="121"/>
    </row>
    <row r="894" spans="7:7" x14ac:dyDescent="0.25">
      <c r="G894" s="121"/>
    </row>
    <row r="895" spans="7:7" x14ac:dyDescent="0.25">
      <c r="G895" s="121"/>
    </row>
    <row r="896" spans="7:7" x14ac:dyDescent="0.25">
      <c r="G896" s="121"/>
    </row>
    <row r="897" spans="7:7" x14ac:dyDescent="0.25">
      <c r="G897" s="121"/>
    </row>
    <row r="898" spans="7:7" x14ac:dyDescent="0.25">
      <c r="G898" s="121"/>
    </row>
    <row r="899" spans="7:7" x14ac:dyDescent="0.25">
      <c r="G899" s="121"/>
    </row>
    <row r="900" spans="7:7" x14ac:dyDescent="0.25">
      <c r="G900" s="121"/>
    </row>
    <row r="901" spans="7:7" x14ac:dyDescent="0.25">
      <c r="G901" s="121"/>
    </row>
    <row r="902" spans="7:7" x14ac:dyDescent="0.25">
      <c r="G902" s="121"/>
    </row>
    <row r="903" spans="7:7" x14ac:dyDescent="0.25">
      <c r="G903" s="121"/>
    </row>
    <row r="904" spans="7:7" x14ac:dyDescent="0.25">
      <c r="G904" s="121"/>
    </row>
    <row r="905" spans="7:7" x14ac:dyDescent="0.25">
      <c r="G905" s="121"/>
    </row>
    <row r="906" spans="7:7" x14ac:dyDescent="0.25">
      <c r="G906" s="121"/>
    </row>
    <row r="907" spans="7:7" x14ac:dyDescent="0.25">
      <c r="G907" s="121"/>
    </row>
    <row r="908" spans="7:7" x14ac:dyDescent="0.25">
      <c r="G908" s="121"/>
    </row>
    <row r="909" spans="7:7" x14ac:dyDescent="0.25">
      <c r="G909" s="121"/>
    </row>
    <row r="910" spans="7:7" x14ac:dyDescent="0.25">
      <c r="G910" s="121"/>
    </row>
    <row r="911" spans="7:7" x14ac:dyDescent="0.25">
      <c r="G911" s="121"/>
    </row>
    <row r="912" spans="7:7" x14ac:dyDescent="0.25">
      <c r="G912" s="121"/>
    </row>
    <row r="913" spans="7:7" x14ac:dyDescent="0.25">
      <c r="G913" s="121"/>
    </row>
    <row r="914" spans="7:7" x14ac:dyDescent="0.25">
      <c r="G914" s="121"/>
    </row>
    <row r="915" spans="7:7" x14ac:dyDescent="0.25">
      <c r="G915" s="121"/>
    </row>
    <row r="916" spans="7:7" x14ac:dyDescent="0.25">
      <c r="G916" s="121"/>
    </row>
    <row r="917" spans="7:7" x14ac:dyDescent="0.25">
      <c r="G917" s="121"/>
    </row>
    <row r="918" spans="7:7" x14ac:dyDescent="0.25">
      <c r="G918" s="121"/>
    </row>
    <row r="919" spans="7:7" x14ac:dyDescent="0.25">
      <c r="G919" s="121"/>
    </row>
    <row r="920" spans="7:7" x14ac:dyDescent="0.25">
      <c r="G920" s="121"/>
    </row>
    <row r="921" spans="7:7" x14ac:dyDescent="0.25">
      <c r="G921" s="121"/>
    </row>
    <row r="922" spans="7:7" x14ac:dyDescent="0.25">
      <c r="G922" s="121"/>
    </row>
    <row r="923" spans="7:7" x14ac:dyDescent="0.25">
      <c r="G923" s="121"/>
    </row>
    <row r="924" spans="7:7" x14ac:dyDescent="0.25">
      <c r="G924" s="121"/>
    </row>
    <row r="925" spans="7:7" x14ac:dyDescent="0.25">
      <c r="G925" s="121"/>
    </row>
    <row r="926" spans="7:7" x14ac:dyDescent="0.25">
      <c r="G926" s="121"/>
    </row>
    <row r="927" spans="7:7" x14ac:dyDescent="0.25">
      <c r="G927" s="121"/>
    </row>
    <row r="928" spans="7:7" x14ac:dyDescent="0.25">
      <c r="G928" s="121"/>
    </row>
  </sheetData>
  <mergeCells count="80">
    <mergeCell ref="G300:I300"/>
    <mergeCell ref="G294:I294"/>
    <mergeCell ref="G295:I295"/>
    <mergeCell ref="G296:I296"/>
    <mergeCell ref="G298:I298"/>
    <mergeCell ref="G299:I299"/>
    <mergeCell ref="G297:I297"/>
    <mergeCell ref="G289:I289"/>
    <mergeCell ref="G290:I290"/>
    <mergeCell ref="G291:I291"/>
    <mergeCell ref="G292:I292"/>
    <mergeCell ref="G293:I293"/>
    <mergeCell ref="G232:G233"/>
    <mergeCell ref="H232:H233"/>
    <mergeCell ref="F282:G282"/>
    <mergeCell ref="G287:I287"/>
    <mergeCell ref="G288:I288"/>
    <mergeCell ref="F283:G283"/>
    <mergeCell ref="F274:G274"/>
    <mergeCell ref="I273:I274"/>
    <mergeCell ref="B105:I105"/>
    <mergeCell ref="B114:I114"/>
    <mergeCell ref="B130:I130"/>
    <mergeCell ref="B160:I160"/>
    <mergeCell ref="B283:E283"/>
    <mergeCell ref="B168:I168"/>
    <mergeCell ref="B215:I215"/>
    <mergeCell ref="B225:I225"/>
    <mergeCell ref="B234:I234"/>
    <mergeCell ref="F281:G281"/>
    <mergeCell ref="I232:I233"/>
    <mergeCell ref="F275:G275"/>
    <mergeCell ref="D255:I255"/>
    <mergeCell ref="D249:I249"/>
    <mergeCell ref="D279:E279"/>
    <mergeCell ref="D280:E280"/>
    <mergeCell ref="B282:C282"/>
    <mergeCell ref="D282:E282"/>
    <mergeCell ref="F277:G277"/>
    <mergeCell ref="F278:G278"/>
    <mergeCell ref="F279:G279"/>
    <mergeCell ref="F280:G280"/>
    <mergeCell ref="D281:E281"/>
    <mergeCell ref="D277:E277"/>
    <mergeCell ref="D278:E278"/>
    <mergeCell ref="B277:C277"/>
    <mergeCell ref="B278:C278"/>
    <mergeCell ref="B279:C279"/>
    <mergeCell ref="B280:C280"/>
    <mergeCell ref="B281:C281"/>
    <mergeCell ref="B164:I164"/>
    <mergeCell ref="E196:I196"/>
    <mergeCell ref="E176:I176"/>
    <mergeCell ref="E156:I156"/>
    <mergeCell ref="D149:I149"/>
    <mergeCell ref="B1:I1"/>
    <mergeCell ref="B3:I3"/>
    <mergeCell ref="B9:I9"/>
    <mergeCell ref="B2:I2"/>
    <mergeCell ref="B4:I4"/>
    <mergeCell ref="B5:C5"/>
    <mergeCell ref="B7:C7"/>
    <mergeCell ref="B8:D8"/>
    <mergeCell ref="B6:G6"/>
    <mergeCell ref="B10:I10"/>
    <mergeCell ref="E15:I15"/>
    <mergeCell ref="E141:I141"/>
    <mergeCell ref="E123:I123"/>
    <mergeCell ref="E85:I85"/>
    <mergeCell ref="E40:I40"/>
    <mergeCell ref="E36:I36"/>
    <mergeCell ref="B11:I11"/>
    <mergeCell ref="G12:H12"/>
    <mergeCell ref="B48:I48"/>
    <mergeCell ref="B54:I54"/>
    <mergeCell ref="B67:I67"/>
    <mergeCell ref="B77:I77"/>
    <mergeCell ref="B95:I95"/>
    <mergeCell ref="B102:I102"/>
    <mergeCell ref="B108:I108"/>
  </mergeCells>
  <pageMargins left="0.25" right="0.25" top="0.75" bottom="0.75" header="0.3" footer="0.3"/>
  <pageSetup paperSize="9" scale="54" orientation="portrait" horizontalDpi="200" verticalDpi="200" r:id="rId1"/>
  <rowBreaks count="8" manualBreakCount="8">
    <brk id="39" max="8" man="1"/>
    <brk id="84" max="8" man="1"/>
    <brk id="122" max="8" man="1"/>
    <brk id="155" max="8" man="1"/>
    <brk id="233" max="8" man="1"/>
    <brk id="275" max="8" man="1"/>
    <brk id="276" max="8" man="1"/>
    <brk id="283" min="1" max="8" man="1"/>
  </rowBreaks>
  <ignoredErrors>
    <ignoredError sqref="F19 F217:F218 F16:F17 D264:D265 D261:D262 D258:D259 D27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zoomScale="130" zoomScaleNormal="130" workbookViewId="0">
      <selection activeCell="D4" sqref="D4"/>
    </sheetView>
  </sheetViews>
  <sheetFormatPr defaultRowHeight="15" x14ac:dyDescent="0.25"/>
  <cols>
    <col min="2" max="2" width="35" style="85" customWidth="1"/>
    <col min="3" max="3" width="9.140625" style="89"/>
    <col min="4" max="4" width="13.28515625" style="85" customWidth="1"/>
    <col min="5" max="5" width="12.28515625" style="309" customWidth="1"/>
    <col min="6" max="6" width="13.42578125" style="85" customWidth="1"/>
    <col min="7" max="7" width="11.85546875" style="85" bestFit="1" customWidth="1"/>
    <col min="8" max="9" width="9.140625" style="85"/>
  </cols>
  <sheetData>
    <row r="1" spans="1:6" x14ac:dyDescent="0.25">
      <c r="B1" s="90"/>
      <c r="C1" s="91"/>
    </row>
    <row r="2" spans="1:6" x14ac:dyDescent="0.25">
      <c r="B2" s="90"/>
      <c r="C2" s="91"/>
    </row>
    <row r="3" spans="1:6" x14ac:dyDescent="0.25">
      <c r="A3" s="40"/>
      <c r="B3" s="90" t="s">
        <v>327</v>
      </c>
      <c r="C3" s="91" t="s">
        <v>17</v>
      </c>
      <c r="D3" s="85">
        <f>'Planilha Orçamentária'!F42+'Planilha Orçamentária'!F50+'Planilha Orçamentária'!F56+'Planilha Orçamentária'!F69+'Planilha Orçamentária'!F79+'Planilha Orçamentária'!F90+'Planilha Orçamentária'!F100+'Planilha Orçamentária'!F110+'Planilha Orçamentária'!F126+'Planilha Orçamentária'!F133+'Planilha Orçamentária'!F158+'Planilha Orçamentária'!F162+'Planilha Orçamentária'!F166</f>
        <v>211.3</v>
      </c>
      <c r="E3" s="309">
        <v>26.27</v>
      </c>
      <c r="F3" s="309">
        <f>D3*E3</f>
        <v>5550.8510000000006</v>
      </c>
    </row>
    <row r="4" spans="1:6" x14ac:dyDescent="0.25">
      <c r="A4" s="41"/>
      <c r="B4" s="90" t="s">
        <v>82</v>
      </c>
      <c r="C4" s="91" t="s">
        <v>7</v>
      </c>
    </row>
    <row r="5" spans="1:6" x14ac:dyDescent="0.25">
      <c r="A5" s="41"/>
      <c r="B5" s="90" t="s">
        <v>18</v>
      </c>
      <c r="C5" s="91" t="s">
        <v>7</v>
      </c>
    </row>
    <row r="6" spans="1:6" x14ac:dyDescent="0.25">
      <c r="A6" s="41"/>
      <c r="B6" s="90" t="s">
        <v>261</v>
      </c>
      <c r="C6" s="91" t="s">
        <v>393</v>
      </c>
    </row>
    <row r="7" spans="1:6" x14ac:dyDescent="0.25">
      <c r="A7" s="41"/>
      <c r="B7" s="90" t="s">
        <v>233</v>
      </c>
      <c r="C7" s="91" t="s">
        <v>33</v>
      </c>
    </row>
    <row r="8" spans="1:6" x14ac:dyDescent="0.25">
      <c r="A8" s="41"/>
      <c r="B8" s="90" t="s">
        <v>351</v>
      </c>
      <c r="C8" s="91" t="s">
        <v>33</v>
      </c>
    </row>
    <row r="9" spans="1:6" x14ac:dyDescent="0.25">
      <c r="B9" s="90" t="s">
        <v>322</v>
      </c>
      <c r="C9" s="91" t="s">
        <v>33</v>
      </c>
    </row>
    <row r="10" spans="1:6" x14ac:dyDescent="0.25">
      <c r="B10" s="90" t="s">
        <v>352</v>
      </c>
      <c r="C10" s="91" t="s">
        <v>33</v>
      </c>
    </row>
    <row r="11" spans="1:6" x14ac:dyDescent="0.25">
      <c r="B11" s="94" t="s">
        <v>32</v>
      </c>
      <c r="C11" s="91" t="s">
        <v>26</v>
      </c>
    </row>
    <row r="12" spans="1:6" x14ac:dyDescent="0.25">
      <c r="B12" s="94" t="s">
        <v>31</v>
      </c>
      <c r="C12" s="91" t="s">
        <v>9</v>
      </c>
    </row>
    <row r="13" spans="1:6" x14ac:dyDescent="0.25">
      <c r="B13" s="90" t="s">
        <v>292</v>
      </c>
      <c r="C13" s="91" t="s">
        <v>20</v>
      </c>
    </row>
    <row r="14" spans="1:6" x14ac:dyDescent="0.25">
      <c r="B14" s="90" t="s">
        <v>353</v>
      </c>
      <c r="C14" s="91" t="s">
        <v>20</v>
      </c>
    </row>
    <row r="15" spans="1:6" x14ac:dyDescent="0.25">
      <c r="B15" s="90" t="s">
        <v>25</v>
      </c>
      <c r="C15" s="91" t="s">
        <v>20</v>
      </c>
    </row>
    <row r="16" spans="1:6" x14ac:dyDescent="0.25">
      <c r="B16" s="90" t="s">
        <v>21</v>
      </c>
      <c r="C16" s="91" t="s">
        <v>9</v>
      </c>
    </row>
    <row r="17" spans="2:4" x14ac:dyDescent="0.25">
      <c r="B17" s="90" t="s">
        <v>354</v>
      </c>
      <c r="C17" s="91" t="s">
        <v>23</v>
      </c>
    </row>
    <row r="18" spans="2:4" x14ac:dyDescent="0.25">
      <c r="B18" s="90" t="s">
        <v>355</v>
      </c>
      <c r="C18" s="91" t="s">
        <v>23</v>
      </c>
      <c r="D18" s="52"/>
    </row>
    <row r="19" spans="2:4" ht="26.25" x14ac:dyDescent="0.25">
      <c r="B19" s="92" t="s">
        <v>326</v>
      </c>
      <c r="C19" s="93" t="s">
        <v>8</v>
      </c>
      <c r="D19" s="82"/>
    </row>
    <row r="20" spans="2:4" x14ac:dyDescent="0.25">
      <c r="B20" s="86" t="s">
        <v>275</v>
      </c>
      <c r="C20" s="93" t="s">
        <v>9</v>
      </c>
      <c r="D20" s="82"/>
    </row>
    <row r="21" spans="2:4" x14ac:dyDescent="0.25">
      <c r="B21" s="86" t="s">
        <v>276</v>
      </c>
      <c r="C21" s="93" t="s">
        <v>8</v>
      </c>
      <c r="D21" s="82"/>
    </row>
    <row r="22" spans="2:4" x14ac:dyDescent="0.25">
      <c r="B22" s="94" t="s">
        <v>277</v>
      </c>
      <c r="C22" s="93" t="s">
        <v>8</v>
      </c>
      <c r="D22" s="82"/>
    </row>
    <row r="23" spans="2:4" x14ac:dyDescent="0.25">
      <c r="B23" s="94" t="s">
        <v>10</v>
      </c>
      <c r="C23" s="93" t="s">
        <v>33</v>
      </c>
      <c r="D23" s="82"/>
    </row>
    <row r="24" spans="2:4" x14ac:dyDescent="0.25">
      <c r="B24" s="94" t="s">
        <v>11</v>
      </c>
      <c r="C24" s="93" t="s">
        <v>9</v>
      </c>
      <c r="D24" s="82"/>
    </row>
    <row r="25" spans="2:4" x14ac:dyDescent="0.25">
      <c r="B25" s="94" t="s">
        <v>32</v>
      </c>
      <c r="C25" s="91" t="s">
        <v>202</v>
      </c>
      <c r="D25" s="52"/>
    </row>
    <row r="26" spans="2:4" x14ac:dyDescent="0.25">
      <c r="B26" s="94" t="s">
        <v>356</v>
      </c>
      <c r="C26" s="91" t="s">
        <v>33</v>
      </c>
    </row>
    <row r="27" spans="2:4" x14ac:dyDescent="0.25">
      <c r="B27" s="94"/>
      <c r="C27" s="91"/>
    </row>
    <row r="29" spans="2:4" x14ac:dyDescent="0.25">
      <c r="B29" s="92" t="s">
        <v>93</v>
      </c>
      <c r="C29" s="89" t="s">
        <v>17</v>
      </c>
    </row>
    <row r="30" spans="2:4" x14ac:dyDescent="0.25">
      <c r="B30" s="85" t="s">
        <v>357</v>
      </c>
      <c r="C30" s="89" t="s">
        <v>8</v>
      </c>
    </row>
    <row r="31" spans="2:4" x14ac:dyDescent="0.25">
      <c r="B31" s="85" t="s">
        <v>358</v>
      </c>
      <c r="C31" s="89" t="s">
        <v>8</v>
      </c>
    </row>
    <row r="32" spans="2:4" x14ac:dyDescent="0.25">
      <c r="B32" s="85" t="s">
        <v>359</v>
      </c>
      <c r="C32" s="89" t="s">
        <v>8</v>
      </c>
    </row>
    <row r="33" spans="2:3" x14ac:dyDescent="0.25">
      <c r="B33" s="85" t="s">
        <v>334</v>
      </c>
      <c r="C33" s="89" t="s">
        <v>26</v>
      </c>
    </row>
    <row r="34" spans="2:3" x14ac:dyDescent="0.25">
      <c r="B34" s="85" t="s">
        <v>97</v>
      </c>
      <c r="C34" s="89" t="s">
        <v>26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1"/>
  <sheetViews>
    <sheetView topLeftCell="A2" zoomScale="130" zoomScaleNormal="130" workbookViewId="0">
      <selection activeCell="D5" sqref="D5"/>
    </sheetView>
  </sheetViews>
  <sheetFormatPr defaultRowHeight="15" x14ac:dyDescent="0.25"/>
  <cols>
    <col min="1" max="1" width="14.7109375" style="32" bestFit="1" customWidth="1"/>
    <col min="2" max="2" width="13.140625" style="32" customWidth="1"/>
    <col min="3" max="3" width="9.42578125" style="32" bestFit="1" customWidth="1"/>
    <col min="4" max="4" width="12.7109375" style="37" bestFit="1" customWidth="1"/>
    <col min="5" max="5" width="18.28515625" customWidth="1"/>
  </cols>
  <sheetData>
    <row r="1" spans="1:5" x14ac:dyDescent="0.25">
      <c r="A1" s="15"/>
      <c r="B1" s="15"/>
      <c r="C1" s="15"/>
      <c r="D1" s="36"/>
      <c r="E1" s="16"/>
    </row>
    <row r="2" spans="1:5" x14ac:dyDescent="0.25">
      <c r="A2" s="15"/>
      <c r="B2" s="15"/>
      <c r="C2" s="35"/>
      <c r="D2" s="38"/>
      <c r="E2" s="39"/>
    </row>
    <row r="3" spans="1:5" x14ac:dyDescent="0.25">
      <c r="A3" s="35"/>
      <c r="B3" s="142">
        <f>210/6</f>
        <v>35</v>
      </c>
      <c r="C3" s="15"/>
      <c r="D3" s="36"/>
      <c r="E3" s="16"/>
    </row>
    <row r="4" spans="1:5" x14ac:dyDescent="0.25">
      <c r="A4" s="15"/>
      <c r="B4" s="15">
        <v>6</v>
      </c>
      <c r="C4" s="15"/>
      <c r="D4" s="36"/>
      <c r="E4" s="16"/>
    </row>
    <row r="5" spans="1:5" x14ac:dyDescent="0.25">
      <c r="A5" s="15"/>
      <c r="B5" s="143">
        <f>B3*B4</f>
        <v>210</v>
      </c>
      <c r="C5" s="15"/>
      <c r="D5" s="36"/>
      <c r="E5" s="16"/>
    </row>
    <row r="6" spans="1:5" x14ac:dyDescent="0.25">
      <c r="A6" s="15"/>
      <c r="B6" s="143"/>
      <c r="C6" s="15"/>
      <c r="D6" s="36"/>
      <c r="E6" s="16"/>
    </row>
    <row r="7" spans="1:5" x14ac:dyDescent="0.25">
      <c r="A7" s="15"/>
      <c r="B7" s="15"/>
      <c r="C7" s="15"/>
      <c r="D7" s="36"/>
      <c r="E7" s="16"/>
    </row>
    <row r="8" spans="1:5" x14ac:dyDescent="0.25">
      <c r="A8" s="35"/>
      <c r="B8" s="35"/>
      <c r="C8" s="15"/>
      <c r="D8" s="36"/>
      <c r="E8" s="16"/>
    </row>
    <row r="9" spans="1:5" x14ac:dyDescent="0.25">
      <c r="A9" s="15"/>
      <c r="B9" s="15"/>
      <c r="C9" s="15"/>
      <c r="D9" s="36"/>
      <c r="E9" s="16"/>
    </row>
    <row r="10" spans="1:5" x14ac:dyDescent="0.25">
      <c r="A10" s="15"/>
      <c r="B10" s="15"/>
      <c r="C10" s="15"/>
      <c r="D10" s="36"/>
      <c r="E10" s="16"/>
    </row>
    <row r="11" spans="1:5" x14ac:dyDescent="0.25">
      <c r="A11" s="15"/>
      <c r="B11" s="15"/>
      <c r="C11" s="15"/>
      <c r="D11" s="36"/>
      <c r="E11" s="16"/>
    </row>
    <row r="12" spans="1:5" x14ac:dyDescent="0.25">
      <c r="A12" s="15"/>
      <c r="B12" s="15"/>
      <c r="C12" s="15"/>
      <c r="D12" s="36"/>
      <c r="E12" s="16"/>
    </row>
    <row r="13" spans="1:5" x14ac:dyDescent="0.25">
      <c r="A13" s="15"/>
      <c r="B13" s="15"/>
      <c r="C13" s="15"/>
      <c r="D13" s="36"/>
      <c r="E13" s="16"/>
    </row>
    <row r="14" spans="1:5" x14ac:dyDescent="0.25">
      <c r="A14" s="15"/>
      <c r="B14" s="15"/>
      <c r="C14" s="15"/>
      <c r="D14" s="36"/>
      <c r="E14" s="16"/>
    </row>
    <row r="15" spans="1:5" x14ac:dyDescent="0.25">
      <c r="A15" s="15"/>
      <c r="B15" s="15"/>
      <c r="C15" s="15"/>
      <c r="D15" s="36"/>
      <c r="E15" s="16"/>
    </row>
    <row r="16" spans="1:5" x14ac:dyDescent="0.25">
      <c r="A16" s="35"/>
      <c r="B16" s="35"/>
      <c r="C16" s="15"/>
      <c r="D16" s="36"/>
      <c r="E16" s="16"/>
    </row>
    <row r="17" spans="1:5" x14ac:dyDescent="0.25">
      <c r="A17" s="15"/>
      <c r="B17" s="15"/>
      <c r="C17" s="15"/>
      <c r="D17" s="36"/>
      <c r="E17" s="16"/>
    </row>
    <row r="18" spans="1:5" x14ac:dyDescent="0.25">
      <c r="A18" s="15"/>
      <c r="B18" s="15"/>
      <c r="C18" s="15"/>
      <c r="D18" s="36"/>
      <c r="E18" s="16"/>
    </row>
    <row r="19" spans="1:5" ht="15.75" x14ac:dyDescent="0.25">
      <c r="A19" s="15"/>
      <c r="B19" s="144"/>
      <c r="C19" s="15"/>
      <c r="D19" s="36"/>
      <c r="E19" s="16"/>
    </row>
    <row r="20" spans="1:5" x14ac:dyDescent="0.25">
      <c r="A20" s="15"/>
      <c r="B20" s="145"/>
      <c r="C20" s="15"/>
      <c r="D20" s="36"/>
      <c r="E20" s="16"/>
    </row>
    <row r="21" spans="1:5" x14ac:dyDescent="0.25">
      <c r="A21" s="15"/>
      <c r="B21" s="15"/>
      <c r="C21" s="15"/>
      <c r="D21" s="36"/>
      <c r="E21" s="16"/>
    </row>
    <row r="22" spans="1:5" x14ac:dyDescent="0.25">
      <c r="A22" s="35"/>
      <c r="B22" s="35"/>
      <c r="C22" s="15"/>
      <c r="D22" s="36"/>
      <c r="E22" s="16"/>
    </row>
    <row r="23" spans="1:5" ht="15.75" x14ac:dyDescent="0.25">
      <c r="A23" s="15"/>
      <c r="B23" s="144"/>
      <c r="C23" s="15"/>
      <c r="D23" s="36"/>
      <c r="E23" s="16"/>
    </row>
    <row r="24" spans="1:5" x14ac:dyDescent="0.25">
      <c r="A24" s="15"/>
      <c r="B24" s="145"/>
      <c r="C24" s="15"/>
      <c r="D24" s="36"/>
      <c r="E24" s="16"/>
    </row>
    <row r="25" spans="1:5" x14ac:dyDescent="0.25">
      <c r="A25" s="15"/>
      <c r="B25" s="15"/>
      <c r="C25" s="15"/>
      <c r="D25" s="36"/>
      <c r="E25" s="16"/>
    </row>
    <row r="26" spans="1:5" x14ac:dyDescent="0.25">
      <c r="A26" s="35"/>
      <c r="B26" s="35"/>
      <c r="C26" s="15"/>
      <c r="D26" s="36"/>
      <c r="E26" s="16"/>
    </row>
    <row r="27" spans="1:5" x14ac:dyDescent="0.25">
      <c r="A27" s="15"/>
      <c r="B27" s="145"/>
      <c r="C27" s="15"/>
      <c r="D27" s="36"/>
      <c r="E27" s="16"/>
    </row>
    <row r="28" spans="1:5" x14ac:dyDescent="0.25">
      <c r="A28" s="15"/>
      <c r="B28" s="145"/>
      <c r="C28" s="15"/>
      <c r="D28" s="36"/>
      <c r="E28" s="16"/>
    </row>
    <row r="29" spans="1:5" x14ac:dyDescent="0.25">
      <c r="A29" s="15"/>
      <c r="B29" s="15"/>
      <c r="C29" s="15"/>
      <c r="D29" s="36"/>
      <c r="E29" s="16"/>
    </row>
    <row r="30" spans="1:5" x14ac:dyDescent="0.25">
      <c r="A30" s="15"/>
      <c r="B30" s="15"/>
      <c r="C30" s="15"/>
      <c r="D30" s="36"/>
      <c r="E30" s="16"/>
    </row>
    <row r="31" spans="1:5" x14ac:dyDescent="0.25">
      <c r="A31" s="15"/>
      <c r="B31" s="15"/>
      <c r="C31" s="15"/>
      <c r="D31" s="36"/>
      <c r="E31" s="16"/>
    </row>
    <row r="32" spans="1:5" x14ac:dyDescent="0.25">
      <c r="A32" s="15"/>
      <c r="B32" s="15"/>
      <c r="C32" s="15"/>
      <c r="D32" s="36"/>
      <c r="E32" s="16"/>
    </row>
    <row r="33" spans="1:5" x14ac:dyDescent="0.25">
      <c r="A33" s="15"/>
      <c r="B33" s="15"/>
      <c r="C33" s="15"/>
      <c r="D33" s="36"/>
      <c r="E33" s="16"/>
    </row>
    <row r="34" spans="1:5" x14ac:dyDescent="0.25">
      <c r="A34" s="15"/>
      <c r="B34" s="15"/>
      <c r="C34" s="15"/>
      <c r="D34" s="36"/>
      <c r="E34" s="16"/>
    </row>
    <row r="35" spans="1:5" x14ac:dyDescent="0.25">
      <c r="A35" s="15"/>
      <c r="B35" s="15"/>
      <c r="C35" s="15"/>
      <c r="D35" s="36"/>
      <c r="E35" s="16"/>
    </row>
    <row r="36" spans="1:5" x14ac:dyDescent="0.25">
      <c r="A36" s="15"/>
      <c r="B36" s="15"/>
      <c r="C36" s="15"/>
      <c r="D36" s="36"/>
      <c r="E36" s="16"/>
    </row>
    <row r="37" spans="1:5" x14ac:dyDescent="0.25">
      <c r="A37" s="15"/>
      <c r="B37" s="15"/>
      <c r="C37" s="15"/>
      <c r="D37" s="36"/>
      <c r="E37" s="16"/>
    </row>
    <row r="38" spans="1:5" x14ac:dyDescent="0.25">
      <c r="A38" s="15"/>
      <c r="B38" s="15"/>
      <c r="C38" s="15"/>
      <c r="D38" s="36"/>
      <c r="E38" s="16"/>
    </row>
    <row r="39" spans="1:5" x14ac:dyDescent="0.25">
      <c r="A39" s="15"/>
      <c r="B39" s="15"/>
      <c r="C39" s="15"/>
      <c r="D39" s="36"/>
      <c r="E39" s="16"/>
    </row>
    <row r="40" spans="1:5" x14ac:dyDescent="0.25">
      <c r="A40" s="15"/>
      <c r="B40" s="15"/>
      <c r="C40" s="15"/>
      <c r="D40" s="36"/>
      <c r="E40" s="16"/>
    </row>
    <row r="41" spans="1:5" x14ac:dyDescent="0.25">
      <c r="A41" s="15"/>
      <c r="B41" s="15"/>
      <c r="C41" s="15"/>
      <c r="D41" s="36"/>
      <c r="E41" s="16"/>
    </row>
    <row r="42" spans="1:5" x14ac:dyDescent="0.25">
      <c r="A42" s="15"/>
      <c r="B42" s="15"/>
      <c r="C42" s="15"/>
      <c r="D42" s="36"/>
      <c r="E42" s="16"/>
    </row>
    <row r="43" spans="1:5" x14ac:dyDescent="0.25">
      <c r="A43" s="15"/>
      <c r="B43" s="15"/>
      <c r="C43" s="15"/>
      <c r="D43" s="36"/>
      <c r="E43" s="16"/>
    </row>
    <row r="44" spans="1:5" x14ac:dyDescent="0.25">
      <c r="A44" s="15"/>
      <c r="B44" s="15"/>
      <c r="C44" s="15"/>
      <c r="D44" s="36"/>
      <c r="E44" s="16"/>
    </row>
    <row r="45" spans="1:5" x14ac:dyDescent="0.25">
      <c r="A45" s="15"/>
      <c r="B45" s="15"/>
      <c r="C45" s="15"/>
      <c r="D45" s="36"/>
      <c r="E45" s="16"/>
    </row>
    <row r="46" spans="1:5" x14ac:dyDescent="0.25">
      <c r="A46" s="15"/>
      <c r="B46" s="15"/>
      <c r="C46" s="15"/>
      <c r="D46" s="36"/>
      <c r="E46" s="16"/>
    </row>
    <row r="47" spans="1:5" x14ac:dyDescent="0.25">
      <c r="A47" s="15"/>
      <c r="B47" s="15"/>
      <c r="C47" s="15"/>
      <c r="D47" s="36"/>
      <c r="E47" s="16"/>
    </row>
    <row r="48" spans="1:5" x14ac:dyDescent="0.25">
      <c r="A48" s="15"/>
      <c r="B48" s="15"/>
      <c r="C48" s="15"/>
      <c r="D48" s="36"/>
      <c r="E48" s="16"/>
    </row>
    <row r="49" spans="1:5" x14ac:dyDescent="0.25">
      <c r="A49" s="15"/>
      <c r="B49" s="15"/>
      <c r="C49" s="15"/>
      <c r="D49" s="36"/>
      <c r="E49" s="16"/>
    </row>
    <row r="50" spans="1:5" x14ac:dyDescent="0.25">
      <c r="A50" s="15"/>
      <c r="B50" s="15"/>
      <c r="C50" s="15"/>
      <c r="D50" s="36"/>
      <c r="E50" s="16"/>
    </row>
    <row r="51" spans="1:5" x14ac:dyDescent="0.25">
      <c r="A51" s="15"/>
      <c r="B51" s="15"/>
      <c r="C51" s="15"/>
      <c r="D51" s="36"/>
      <c r="E51" s="16"/>
    </row>
    <row r="52" spans="1:5" x14ac:dyDescent="0.25">
      <c r="A52" s="15"/>
      <c r="B52" s="15"/>
      <c r="C52" s="15"/>
      <c r="D52" s="36"/>
      <c r="E52" s="16"/>
    </row>
    <row r="53" spans="1:5" x14ac:dyDescent="0.25">
      <c r="A53" s="15"/>
      <c r="B53" s="15"/>
      <c r="C53" s="15"/>
      <c r="D53" s="36"/>
      <c r="E53" s="16"/>
    </row>
    <row r="54" spans="1:5" x14ac:dyDescent="0.25">
      <c r="A54" s="15"/>
      <c r="B54" s="15"/>
      <c r="C54" s="15"/>
      <c r="D54" s="36"/>
      <c r="E54" s="16"/>
    </row>
    <row r="55" spans="1:5" x14ac:dyDescent="0.25">
      <c r="A55" s="15"/>
      <c r="B55" s="15"/>
      <c r="C55" s="15"/>
      <c r="D55" s="36"/>
      <c r="E55" s="16"/>
    </row>
    <row r="56" spans="1:5" x14ac:dyDescent="0.25">
      <c r="A56" s="15"/>
      <c r="B56" s="15"/>
      <c r="C56" s="15"/>
      <c r="D56" s="36"/>
      <c r="E56" s="16"/>
    </row>
    <row r="57" spans="1:5" x14ac:dyDescent="0.25">
      <c r="A57" s="15"/>
      <c r="B57" s="15"/>
      <c r="C57" s="15"/>
      <c r="D57" s="36"/>
      <c r="E57" s="16"/>
    </row>
    <row r="58" spans="1:5" x14ac:dyDescent="0.25">
      <c r="A58" s="15"/>
      <c r="B58" s="15"/>
      <c r="C58" s="15"/>
      <c r="D58" s="36"/>
      <c r="E58" s="16"/>
    </row>
    <row r="59" spans="1:5" x14ac:dyDescent="0.25">
      <c r="A59" s="15"/>
      <c r="B59" s="15"/>
      <c r="C59" s="15"/>
      <c r="D59" s="36"/>
      <c r="E59" s="16"/>
    </row>
    <row r="60" spans="1:5" x14ac:dyDescent="0.25">
      <c r="A60" s="15"/>
      <c r="B60" s="15"/>
      <c r="C60" s="15"/>
      <c r="D60" s="36"/>
      <c r="E60" s="16"/>
    </row>
    <row r="61" spans="1:5" x14ac:dyDescent="0.25">
      <c r="A61" s="15"/>
      <c r="B61" s="15"/>
      <c r="C61" s="15"/>
      <c r="D61" s="36"/>
      <c r="E61" s="16"/>
    </row>
    <row r="62" spans="1:5" x14ac:dyDescent="0.25">
      <c r="A62" s="15"/>
      <c r="B62" s="15"/>
      <c r="C62" s="15"/>
      <c r="D62" s="36"/>
      <c r="E62" s="16"/>
    </row>
    <row r="63" spans="1:5" x14ac:dyDescent="0.25">
      <c r="A63" s="15"/>
      <c r="B63" s="15"/>
      <c r="C63" s="15"/>
      <c r="D63" s="36"/>
      <c r="E63" s="16"/>
    </row>
    <row r="64" spans="1:5" x14ac:dyDescent="0.25">
      <c r="A64" s="15"/>
      <c r="B64" s="15"/>
      <c r="C64" s="15"/>
      <c r="D64" s="36"/>
      <c r="E64" s="16"/>
    </row>
    <row r="65" spans="1:5" x14ac:dyDescent="0.25">
      <c r="A65" s="15"/>
      <c r="B65" s="15"/>
      <c r="C65" s="15"/>
      <c r="D65" s="36"/>
      <c r="E65" s="16"/>
    </row>
    <row r="66" spans="1:5" x14ac:dyDescent="0.25">
      <c r="A66" s="15"/>
      <c r="B66" s="15"/>
      <c r="C66" s="15"/>
      <c r="D66" s="36"/>
      <c r="E66" s="16"/>
    </row>
    <row r="67" spans="1:5" x14ac:dyDescent="0.25">
      <c r="A67" s="15"/>
      <c r="B67" s="15"/>
      <c r="C67" s="15"/>
      <c r="D67" s="36"/>
      <c r="E67" s="16"/>
    </row>
    <row r="68" spans="1:5" x14ac:dyDescent="0.25">
      <c r="A68" s="15"/>
      <c r="B68" s="15"/>
      <c r="C68" s="15"/>
      <c r="D68" s="36"/>
      <c r="E68" s="16"/>
    </row>
    <row r="69" spans="1:5" x14ac:dyDescent="0.25">
      <c r="A69" s="15"/>
      <c r="B69" s="15"/>
      <c r="C69" s="15"/>
      <c r="D69" s="36"/>
      <c r="E69" s="16"/>
    </row>
    <row r="70" spans="1:5" x14ac:dyDescent="0.25">
      <c r="A70" s="15"/>
      <c r="B70" s="15"/>
      <c r="C70" s="15"/>
      <c r="D70" s="36"/>
      <c r="E70" s="16"/>
    </row>
    <row r="71" spans="1:5" x14ac:dyDescent="0.25">
      <c r="A71" s="15"/>
      <c r="B71" s="15"/>
      <c r="C71" s="15"/>
      <c r="D71" s="36"/>
      <c r="E71" s="16"/>
    </row>
    <row r="72" spans="1:5" x14ac:dyDescent="0.25">
      <c r="A72" s="15"/>
      <c r="B72" s="15"/>
      <c r="C72" s="15"/>
      <c r="D72" s="36"/>
      <c r="E72" s="16"/>
    </row>
    <row r="73" spans="1:5" x14ac:dyDescent="0.25">
      <c r="A73" s="15"/>
      <c r="B73" s="15"/>
      <c r="C73" s="15"/>
      <c r="D73" s="36"/>
      <c r="E73" s="16"/>
    </row>
    <row r="74" spans="1:5" x14ac:dyDescent="0.25">
      <c r="A74" s="15"/>
      <c r="B74" s="15"/>
      <c r="C74" s="15"/>
      <c r="D74" s="36"/>
      <c r="E74" s="16"/>
    </row>
    <row r="75" spans="1:5" x14ac:dyDescent="0.25">
      <c r="A75" s="15"/>
      <c r="B75" s="15"/>
      <c r="C75" s="15"/>
      <c r="D75" s="36"/>
      <c r="E75" s="16"/>
    </row>
    <row r="76" spans="1:5" x14ac:dyDescent="0.25">
      <c r="A76" s="15"/>
      <c r="B76" s="15"/>
      <c r="C76" s="15"/>
      <c r="D76" s="36"/>
      <c r="E76" s="16"/>
    </row>
    <row r="77" spans="1:5" x14ac:dyDescent="0.25">
      <c r="A77" s="15"/>
      <c r="B77" s="15"/>
      <c r="C77" s="15"/>
      <c r="D77" s="36"/>
      <c r="E77" s="16"/>
    </row>
    <row r="78" spans="1:5" x14ac:dyDescent="0.25">
      <c r="A78" s="15"/>
      <c r="B78" s="15"/>
      <c r="C78" s="15"/>
      <c r="D78" s="36"/>
      <c r="E78" s="16"/>
    </row>
    <row r="79" spans="1:5" x14ac:dyDescent="0.25">
      <c r="A79" s="15"/>
      <c r="B79" s="15"/>
      <c r="C79" s="15"/>
      <c r="D79" s="36"/>
      <c r="E79" s="16"/>
    </row>
    <row r="80" spans="1:5" x14ac:dyDescent="0.25">
      <c r="A80" s="15"/>
      <c r="B80" s="15"/>
      <c r="C80" s="15"/>
      <c r="D80" s="36"/>
      <c r="E80" s="16"/>
    </row>
    <row r="81" spans="1:5" x14ac:dyDescent="0.25">
      <c r="A81" s="15"/>
      <c r="B81" s="15"/>
      <c r="C81" s="15"/>
      <c r="D81" s="36"/>
      <c r="E81" s="16"/>
    </row>
    <row r="82" spans="1:5" x14ac:dyDescent="0.25">
      <c r="A82" s="15"/>
      <c r="B82" s="15"/>
      <c r="C82" s="15"/>
      <c r="D82" s="36"/>
      <c r="E82" s="16"/>
    </row>
    <row r="83" spans="1:5" x14ac:dyDescent="0.25">
      <c r="A83" s="15"/>
      <c r="B83" s="15"/>
      <c r="C83" s="15"/>
      <c r="D83" s="36"/>
      <c r="E83" s="16"/>
    </row>
    <row r="84" spans="1:5" x14ac:dyDescent="0.25">
      <c r="A84" s="15"/>
      <c r="B84" s="15"/>
      <c r="C84" s="15"/>
      <c r="D84" s="36"/>
      <c r="E84" s="16"/>
    </row>
    <row r="85" spans="1:5" x14ac:dyDescent="0.25">
      <c r="A85" s="15"/>
      <c r="B85" s="15"/>
      <c r="C85" s="15"/>
      <c r="D85" s="36"/>
      <c r="E85" s="16"/>
    </row>
    <row r="86" spans="1:5" x14ac:dyDescent="0.25">
      <c r="A86" s="15"/>
      <c r="B86" s="15"/>
      <c r="C86" s="15"/>
      <c r="D86" s="36"/>
      <c r="E86" s="16"/>
    </row>
    <row r="87" spans="1:5" x14ac:dyDescent="0.25">
      <c r="A87" s="15"/>
      <c r="B87" s="15"/>
      <c r="C87" s="15"/>
      <c r="D87" s="36"/>
      <c r="E87" s="16"/>
    </row>
    <row r="88" spans="1:5" x14ac:dyDescent="0.25">
      <c r="A88" s="15"/>
      <c r="B88" s="15"/>
      <c r="C88" s="15"/>
      <c r="D88" s="36"/>
      <c r="E88" s="16"/>
    </row>
    <row r="89" spans="1:5" x14ac:dyDescent="0.25">
      <c r="A89" s="15"/>
      <c r="B89" s="15"/>
      <c r="C89" s="15"/>
      <c r="D89" s="36"/>
      <c r="E89" s="16"/>
    </row>
    <row r="90" spans="1:5" x14ac:dyDescent="0.25">
      <c r="A90" s="15"/>
      <c r="B90" s="15"/>
      <c r="C90" s="15"/>
      <c r="D90" s="36"/>
      <c r="E90" s="16"/>
    </row>
    <row r="91" spans="1:5" x14ac:dyDescent="0.25">
      <c r="A91" s="15"/>
      <c r="B91" s="15"/>
      <c r="C91" s="15"/>
      <c r="D91" s="36"/>
      <c r="E91" s="16"/>
    </row>
    <row r="92" spans="1:5" x14ac:dyDescent="0.25">
      <c r="A92" s="15"/>
      <c r="B92" s="15"/>
      <c r="C92" s="15"/>
      <c r="D92" s="36"/>
      <c r="E92" s="16"/>
    </row>
    <row r="93" spans="1:5" x14ac:dyDescent="0.25">
      <c r="A93" s="15"/>
      <c r="B93" s="15"/>
      <c r="C93" s="15"/>
      <c r="D93" s="36"/>
      <c r="E93" s="16"/>
    </row>
    <row r="94" spans="1:5" x14ac:dyDescent="0.25">
      <c r="A94" s="15"/>
      <c r="B94" s="15"/>
      <c r="C94" s="15"/>
      <c r="D94" s="36"/>
      <c r="E94" s="16"/>
    </row>
    <row r="95" spans="1:5" x14ac:dyDescent="0.25">
      <c r="A95" s="15"/>
      <c r="B95" s="15"/>
      <c r="C95" s="15"/>
      <c r="D95" s="36"/>
      <c r="E95" s="16"/>
    </row>
    <row r="96" spans="1:5" x14ac:dyDescent="0.25">
      <c r="A96" s="15"/>
      <c r="B96" s="15"/>
      <c r="C96" s="15"/>
      <c r="D96" s="36"/>
      <c r="E96" s="16"/>
    </row>
    <row r="97" spans="1:5" x14ac:dyDescent="0.25">
      <c r="A97" s="15"/>
      <c r="B97" s="15"/>
      <c r="C97" s="15"/>
      <c r="D97" s="36"/>
      <c r="E97" s="16"/>
    </row>
    <row r="98" spans="1:5" x14ac:dyDescent="0.25">
      <c r="A98" s="15"/>
      <c r="B98" s="15"/>
      <c r="C98" s="15"/>
      <c r="D98" s="36"/>
      <c r="E98" s="16"/>
    </row>
    <row r="99" spans="1:5" x14ac:dyDescent="0.25">
      <c r="A99" s="15"/>
      <c r="B99" s="15"/>
      <c r="C99" s="15"/>
      <c r="D99" s="36"/>
      <c r="E99" s="16"/>
    </row>
    <row r="100" spans="1:5" x14ac:dyDescent="0.25">
      <c r="A100" s="15"/>
      <c r="B100" s="15"/>
      <c r="C100" s="15"/>
      <c r="D100" s="36"/>
      <c r="E100" s="16"/>
    </row>
    <row r="101" spans="1:5" x14ac:dyDescent="0.25">
      <c r="A101" s="15"/>
      <c r="B101" s="15"/>
      <c r="C101" s="15"/>
      <c r="D101" s="36"/>
      <c r="E101" s="16"/>
    </row>
    <row r="102" spans="1:5" x14ac:dyDescent="0.25">
      <c r="A102" s="15"/>
      <c r="B102" s="15"/>
      <c r="C102" s="15"/>
      <c r="D102" s="36"/>
      <c r="E102" s="16"/>
    </row>
    <row r="103" spans="1:5" x14ac:dyDescent="0.25">
      <c r="A103" s="15"/>
      <c r="B103" s="15"/>
      <c r="C103" s="15"/>
      <c r="D103" s="36"/>
      <c r="E103" s="16"/>
    </row>
    <row r="104" spans="1:5" x14ac:dyDescent="0.25">
      <c r="A104" s="15"/>
      <c r="B104" s="15"/>
      <c r="C104" s="15"/>
      <c r="D104" s="36"/>
      <c r="E104" s="16"/>
    </row>
    <row r="105" spans="1:5" x14ac:dyDescent="0.25">
      <c r="A105" s="15"/>
      <c r="B105" s="15"/>
      <c r="C105" s="15"/>
      <c r="D105" s="36"/>
      <c r="E105" s="16"/>
    </row>
    <row r="106" spans="1:5" x14ac:dyDescent="0.25">
      <c r="A106" s="15"/>
      <c r="B106" s="15"/>
      <c r="C106" s="15"/>
      <c r="D106" s="36"/>
      <c r="E106" s="16"/>
    </row>
    <row r="107" spans="1:5" x14ac:dyDescent="0.25">
      <c r="A107" s="15"/>
      <c r="B107" s="15"/>
      <c r="C107" s="15"/>
      <c r="D107" s="36"/>
      <c r="E107" s="16"/>
    </row>
    <row r="108" spans="1:5" x14ac:dyDescent="0.25">
      <c r="A108" s="15"/>
      <c r="B108" s="15"/>
      <c r="C108" s="15"/>
      <c r="D108" s="36"/>
      <c r="E108" s="16"/>
    </row>
    <row r="109" spans="1:5" x14ac:dyDescent="0.25">
      <c r="A109" s="15"/>
      <c r="B109" s="15"/>
      <c r="C109" s="15"/>
      <c r="D109" s="36"/>
      <c r="E109" s="16"/>
    </row>
    <row r="110" spans="1:5" x14ac:dyDescent="0.25">
      <c r="A110" s="15"/>
      <c r="B110" s="15"/>
      <c r="C110" s="15"/>
      <c r="D110" s="36"/>
      <c r="E110" s="16"/>
    </row>
    <row r="111" spans="1:5" x14ac:dyDescent="0.25">
      <c r="A111" s="15"/>
      <c r="B111" s="15"/>
      <c r="C111" s="15"/>
      <c r="D111" s="36"/>
      <c r="E111" s="16"/>
    </row>
    <row r="112" spans="1:5" x14ac:dyDescent="0.25">
      <c r="A112" s="15"/>
      <c r="B112" s="15"/>
      <c r="C112" s="15"/>
      <c r="D112" s="36"/>
      <c r="E112" s="16"/>
    </row>
    <row r="113" spans="1:5" x14ac:dyDescent="0.25">
      <c r="A113" s="15"/>
      <c r="B113" s="15"/>
      <c r="C113" s="15"/>
      <c r="D113" s="36"/>
      <c r="E113" s="16"/>
    </row>
    <row r="114" spans="1:5" x14ac:dyDescent="0.25">
      <c r="A114" s="15"/>
      <c r="B114" s="15"/>
      <c r="C114" s="15"/>
      <c r="D114" s="36"/>
      <c r="E114" s="16"/>
    </row>
    <row r="115" spans="1:5" x14ac:dyDescent="0.25">
      <c r="A115" s="15"/>
      <c r="B115" s="15"/>
      <c r="C115" s="15"/>
      <c r="D115" s="36"/>
      <c r="E115" s="16"/>
    </row>
    <row r="116" spans="1:5" x14ac:dyDescent="0.25">
      <c r="A116" s="15"/>
      <c r="B116" s="15"/>
      <c r="C116" s="15"/>
      <c r="D116" s="36"/>
      <c r="E116" s="16"/>
    </row>
    <row r="117" spans="1:5" x14ac:dyDescent="0.25">
      <c r="A117" s="15"/>
      <c r="B117" s="15"/>
      <c r="C117" s="15"/>
      <c r="D117" s="36"/>
      <c r="E117" s="16"/>
    </row>
    <row r="118" spans="1:5" x14ac:dyDescent="0.25">
      <c r="A118" s="15"/>
      <c r="B118" s="15"/>
      <c r="C118" s="15"/>
      <c r="D118" s="36"/>
      <c r="E118" s="16"/>
    </row>
    <row r="119" spans="1:5" x14ac:dyDescent="0.25">
      <c r="A119" s="15"/>
      <c r="B119" s="15"/>
      <c r="C119" s="15"/>
      <c r="D119" s="36"/>
      <c r="E119" s="16"/>
    </row>
    <row r="120" spans="1:5" x14ac:dyDescent="0.25">
      <c r="A120" s="15"/>
      <c r="B120" s="15"/>
      <c r="C120" s="15"/>
      <c r="D120" s="36"/>
      <c r="E120" s="16"/>
    </row>
    <row r="121" spans="1:5" x14ac:dyDescent="0.25">
      <c r="A121" s="15"/>
      <c r="B121" s="15"/>
      <c r="C121" s="15"/>
      <c r="D121" s="36"/>
      <c r="E121" s="16"/>
    </row>
    <row r="122" spans="1:5" x14ac:dyDescent="0.25">
      <c r="A122" s="15"/>
      <c r="B122" s="15"/>
      <c r="C122" s="15"/>
      <c r="D122" s="36"/>
      <c r="E122" s="16"/>
    </row>
    <row r="123" spans="1:5" x14ac:dyDescent="0.25">
      <c r="A123" s="15"/>
      <c r="B123" s="15"/>
      <c r="C123" s="15"/>
      <c r="D123" s="36"/>
      <c r="E123" s="16"/>
    </row>
    <row r="124" spans="1:5" x14ac:dyDescent="0.25">
      <c r="A124" s="15"/>
      <c r="B124" s="15"/>
      <c r="C124" s="15"/>
      <c r="D124" s="36"/>
      <c r="E124" s="16"/>
    </row>
    <row r="125" spans="1:5" x14ac:dyDescent="0.25">
      <c r="A125" s="15"/>
      <c r="B125" s="15"/>
      <c r="C125" s="15"/>
      <c r="D125" s="36"/>
      <c r="E125" s="16"/>
    </row>
    <row r="126" spans="1:5" x14ac:dyDescent="0.25">
      <c r="A126" s="15"/>
      <c r="B126" s="15"/>
      <c r="C126" s="15"/>
      <c r="D126" s="36"/>
      <c r="E126" s="16"/>
    </row>
    <row r="127" spans="1:5" x14ac:dyDescent="0.25">
      <c r="A127" s="15"/>
      <c r="B127" s="15"/>
      <c r="C127" s="15"/>
      <c r="D127" s="36"/>
      <c r="E127" s="16"/>
    </row>
    <row r="128" spans="1:5" x14ac:dyDescent="0.25">
      <c r="A128" s="15"/>
      <c r="B128" s="15"/>
      <c r="C128" s="15"/>
      <c r="D128" s="36"/>
      <c r="E128" s="16"/>
    </row>
    <row r="129" spans="1:5" x14ac:dyDescent="0.25">
      <c r="A129" s="15"/>
      <c r="B129" s="15"/>
      <c r="C129" s="15"/>
      <c r="D129" s="36"/>
      <c r="E129" s="16"/>
    </row>
    <row r="130" spans="1:5" x14ac:dyDescent="0.25">
      <c r="A130" s="15"/>
      <c r="B130" s="15"/>
      <c r="C130" s="15"/>
      <c r="D130" s="36"/>
      <c r="E130" s="16"/>
    </row>
    <row r="131" spans="1:5" x14ac:dyDescent="0.25">
      <c r="A131" s="15"/>
      <c r="B131" s="15"/>
      <c r="C131" s="15"/>
      <c r="D131" s="36"/>
      <c r="E131" s="16"/>
    </row>
    <row r="132" spans="1:5" x14ac:dyDescent="0.25">
      <c r="A132" s="15"/>
      <c r="B132" s="15"/>
      <c r="C132" s="15"/>
      <c r="D132" s="36"/>
      <c r="E132" s="16"/>
    </row>
    <row r="133" spans="1:5" x14ac:dyDescent="0.25">
      <c r="A133" s="15"/>
      <c r="B133" s="15"/>
      <c r="C133" s="15"/>
      <c r="D133" s="36"/>
      <c r="E133" s="16"/>
    </row>
    <row r="134" spans="1:5" x14ac:dyDescent="0.25">
      <c r="A134" s="15"/>
      <c r="B134" s="15"/>
      <c r="C134" s="15"/>
      <c r="D134" s="36"/>
      <c r="E134" s="16"/>
    </row>
    <row r="135" spans="1:5" x14ac:dyDescent="0.25">
      <c r="A135" s="15"/>
      <c r="B135" s="15"/>
      <c r="C135" s="15"/>
      <c r="D135" s="36"/>
      <c r="E135" s="16"/>
    </row>
    <row r="136" spans="1:5" x14ac:dyDescent="0.25">
      <c r="A136" s="15"/>
      <c r="B136" s="15"/>
      <c r="C136" s="15"/>
      <c r="D136" s="36"/>
      <c r="E136" s="16"/>
    </row>
    <row r="137" spans="1:5" x14ac:dyDescent="0.25">
      <c r="A137" s="15"/>
      <c r="B137" s="15"/>
      <c r="C137" s="15"/>
      <c r="D137" s="36"/>
      <c r="E137" s="16"/>
    </row>
    <row r="138" spans="1:5" x14ac:dyDescent="0.25">
      <c r="A138" s="15"/>
      <c r="B138" s="15"/>
      <c r="C138" s="15"/>
      <c r="D138" s="36"/>
      <c r="E138" s="16"/>
    </row>
    <row r="139" spans="1:5" x14ac:dyDescent="0.25">
      <c r="A139" s="15"/>
      <c r="B139" s="15"/>
      <c r="C139" s="15"/>
      <c r="D139" s="36"/>
      <c r="E139" s="16"/>
    </row>
    <row r="140" spans="1:5" x14ac:dyDescent="0.25">
      <c r="A140" s="15"/>
      <c r="B140" s="15"/>
      <c r="C140" s="15"/>
      <c r="D140" s="36"/>
      <c r="E140" s="16"/>
    </row>
    <row r="141" spans="1:5" x14ac:dyDescent="0.25">
      <c r="A141" s="15"/>
      <c r="B141" s="15"/>
      <c r="C141" s="15"/>
      <c r="D141" s="36"/>
      <c r="E141" s="16"/>
    </row>
    <row r="142" spans="1:5" x14ac:dyDescent="0.25">
      <c r="A142" s="15"/>
      <c r="B142" s="15"/>
      <c r="C142" s="15"/>
      <c r="D142" s="36"/>
      <c r="E142" s="16"/>
    </row>
    <row r="143" spans="1:5" x14ac:dyDescent="0.25">
      <c r="A143" s="15"/>
      <c r="B143" s="15"/>
      <c r="C143" s="15"/>
      <c r="D143" s="36"/>
      <c r="E143" s="16"/>
    </row>
    <row r="144" spans="1:5" x14ac:dyDescent="0.25">
      <c r="A144" s="15"/>
      <c r="B144" s="15"/>
      <c r="C144" s="15"/>
      <c r="D144" s="36"/>
      <c r="E144" s="16"/>
    </row>
    <row r="145" spans="1:5" x14ac:dyDescent="0.25">
      <c r="A145" s="15"/>
      <c r="B145" s="15"/>
      <c r="C145" s="15"/>
      <c r="D145" s="36"/>
      <c r="E145" s="16"/>
    </row>
    <row r="146" spans="1:5" x14ac:dyDescent="0.25">
      <c r="A146" s="15"/>
      <c r="B146" s="15"/>
      <c r="C146" s="15"/>
      <c r="D146" s="36"/>
      <c r="E146" s="16"/>
    </row>
    <row r="147" spans="1:5" x14ac:dyDescent="0.25">
      <c r="A147" s="15"/>
      <c r="B147" s="15"/>
      <c r="C147" s="15"/>
      <c r="D147" s="36"/>
      <c r="E147" s="16"/>
    </row>
    <row r="148" spans="1:5" x14ac:dyDescent="0.25">
      <c r="A148" s="15"/>
      <c r="B148" s="15"/>
      <c r="C148" s="15"/>
      <c r="D148" s="36"/>
      <c r="E148" s="16"/>
    </row>
    <row r="149" spans="1:5" x14ac:dyDescent="0.25">
      <c r="A149" s="15"/>
      <c r="B149" s="15"/>
      <c r="C149" s="15"/>
      <c r="D149" s="36"/>
      <c r="E149" s="16"/>
    </row>
    <row r="150" spans="1:5" x14ac:dyDescent="0.25">
      <c r="A150" s="15"/>
      <c r="B150" s="15"/>
      <c r="C150" s="15"/>
      <c r="D150" s="36"/>
      <c r="E150" s="16"/>
    </row>
    <row r="151" spans="1:5" x14ac:dyDescent="0.25">
      <c r="A151" s="15"/>
      <c r="B151" s="15"/>
      <c r="C151" s="15"/>
      <c r="D151" s="36"/>
      <c r="E151" s="16"/>
    </row>
    <row r="152" spans="1:5" x14ac:dyDescent="0.25">
      <c r="A152" s="15"/>
      <c r="B152" s="15"/>
      <c r="C152" s="15"/>
      <c r="D152" s="36"/>
      <c r="E152" s="16"/>
    </row>
    <row r="153" spans="1:5" x14ac:dyDescent="0.25">
      <c r="A153" s="15"/>
      <c r="B153" s="15"/>
      <c r="C153" s="15"/>
      <c r="D153" s="36"/>
      <c r="E153" s="16"/>
    </row>
    <row r="154" spans="1:5" x14ac:dyDescent="0.25">
      <c r="A154" s="15"/>
      <c r="B154" s="15"/>
      <c r="C154" s="15"/>
      <c r="D154" s="36"/>
      <c r="E154" s="16"/>
    </row>
    <row r="155" spans="1:5" x14ac:dyDescent="0.25">
      <c r="A155" s="15"/>
      <c r="B155" s="15"/>
      <c r="C155" s="15"/>
      <c r="D155" s="36"/>
      <c r="E155" s="16"/>
    </row>
    <row r="156" spans="1:5" x14ac:dyDescent="0.25">
      <c r="A156" s="15"/>
      <c r="B156" s="15"/>
      <c r="C156" s="15"/>
      <c r="D156" s="36"/>
      <c r="E156" s="16"/>
    </row>
    <row r="157" spans="1:5" x14ac:dyDescent="0.25">
      <c r="A157" s="15"/>
      <c r="B157" s="15"/>
      <c r="C157" s="15"/>
      <c r="D157" s="36"/>
      <c r="E157" s="16"/>
    </row>
    <row r="158" spans="1:5" x14ac:dyDescent="0.25">
      <c r="A158" s="15"/>
      <c r="B158" s="15"/>
      <c r="C158" s="15"/>
      <c r="D158" s="36"/>
      <c r="E158" s="16"/>
    </row>
    <row r="159" spans="1:5" x14ac:dyDescent="0.25">
      <c r="A159" s="15"/>
      <c r="B159" s="15"/>
      <c r="C159" s="15"/>
      <c r="D159" s="36"/>
      <c r="E159" s="16"/>
    </row>
    <row r="160" spans="1:5" x14ac:dyDescent="0.25">
      <c r="A160" s="15"/>
      <c r="B160" s="15"/>
      <c r="C160" s="15"/>
      <c r="D160" s="36"/>
      <c r="E160" s="16"/>
    </row>
    <row r="161" spans="1:5" x14ac:dyDescent="0.25">
      <c r="A161" s="15"/>
      <c r="B161" s="15"/>
      <c r="C161" s="15"/>
      <c r="D161" s="36"/>
      <c r="E161" s="16"/>
    </row>
    <row r="162" spans="1:5" x14ac:dyDescent="0.25">
      <c r="A162" s="15"/>
      <c r="B162" s="15"/>
      <c r="C162" s="15"/>
      <c r="D162" s="36"/>
      <c r="E162" s="16"/>
    </row>
    <row r="163" spans="1:5" x14ac:dyDescent="0.25">
      <c r="A163" s="15"/>
      <c r="B163" s="15"/>
      <c r="C163" s="15"/>
      <c r="D163" s="36"/>
      <c r="E163" s="16"/>
    </row>
    <row r="164" spans="1:5" x14ac:dyDescent="0.25">
      <c r="A164" s="15"/>
      <c r="B164" s="15"/>
      <c r="C164" s="15"/>
      <c r="D164" s="36"/>
      <c r="E164" s="16"/>
    </row>
    <row r="165" spans="1:5" x14ac:dyDescent="0.25">
      <c r="A165" s="15"/>
      <c r="B165" s="15"/>
      <c r="C165" s="15"/>
      <c r="D165" s="36"/>
      <c r="E165" s="16"/>
    </row>
    <row r="166" spans="1:5" x14ac:dyDescent="0.25">
      <c r="A166" s="15"/>
      <c r="B166" s="15"/>
      <c r="C166" s="15"/>
      <c r="D166" s="36"/>
      <c r="E166" s="16"/>
    </row>
    <row r="167" spans="1:5" x14ac:dyDescent="0.25">
      <c r="A167" s="15"/>
      <c r="B167" s="15"/>
      <c r="C167" s="15"/>
      <c r="D167" s="36"/>
      <c r="E167" s="16"/>
    </row>
    <row r="168" spans="1:5" x14ac:dyDescent="0.25">
      <c r="A168" s="15"/>
      <c r="B168" s="15"/>
      <c r="C168" s="15"/>
      <c r="D168" s="36"/>
      <c r="E168" s="16"/>
    </row>
    <row r="169" spans="1:5" x14ac:dyDescent="0.25">
      <c r="A169" s="15"/>
      <c r="B169" s="15"/>
      <c r="C169" s="15"/>
      <c r="D169" s="36"/>
      <c r="E169" s="16"/>
    </row>
    <row r="170" spans="1:5" x14ac:dyDescent="0.25">
      <c r="A170" s="15"/>
      <c r="B170" s="15"/>
      <c r="C170" s="15"/>
      <c r="D170" s="36"/>
      <c r="E170" s="16"/>
    </row>
    <row r="171" spans="1:5" x14ac:dyDescent="0.25">
      <c r="A171" s="15"/>
      <c r="B171" s="15"/>
      <c r="C171" s="15"/>
      <c r="D171" s="36"/>
      <c r="E171" s="16"/>
    </row>
    <row r="172" spans="1:5" x14ac:dyDescent="0.25">
      <c r="A172" s="15"/>
      <c r="B172" s="15"/>
      <c r="C172" s="15"/>
      <c r="D172" s="36"/>
      <c r="E172" s="16"/>
    </row>
    <row r="173" spans="1:5" x14ac:dyDescent="0.25">
      <c r="A173" s="15"/>
      <c r="B173" s="15"/>
      <c r="C173" s="15"/>
      <c r="D173" s="36"/>
      <c r="E173" s="16"/>
    </row>
    <row r="174" spans="1:5" x14ac:dyDescent="0.25">
      <c r="A174" s="15"/>
      <c r="B174" s="15"/>
      <c r="C174" s="15"/>
      <c r="D174" s="36"/>
      <c r="E174" s="16"/>
    </row>
    <row r="175" spans="1:5" x14ac:dyDescent="0.25">
      <c r="A175" s="15"/>
      <c r="B175" s="15"/>
      <c r="C175" s="15"/>
      <c r="D175" s="36"/>
      <c r="E175" s="16"/>
    </row>
    <row r="176" spans="1:5" x14ac:dyDescent="0.25">
      <c r="A176" s="15"/>
      <c r="B176" s="15"/>
      <c r="C176" s="15"/>
      <c r="D176" s="36"/>
      <c r="E176" s="16"/>
    </row>
    <row r="177" spans="1:5" x14ac:dyDescent="0.25">
      <c r="A177" s="15"/>
      <c r="B177" s="15"/>
      <c r="C177" s="15"/>
      <c r="D177" s="36"/>
      <c r="E177" s="16"/>
    </row>
    <row r="178" spans="1:5" x14ac:dyDescent="0.25">
      <c r="A178" s="15"/>
      <c r="B178" s="15"/>
      <c r="C178" s="15"/>
      <c r="D178" s="36"/>
      <c r="E178" s="16"/>
    </row>
    <row r="179" spans="1:5" x14ac:dyDescent="0.25">
      <c r="A179" s="15"/>
      <c r="B179" s="15"/>
      <c r="C179" s="15"/>
      <c r="D179" s="36"/>
      <c r="E179" s="16"/>
    </row>
    <row r="180" spans="1:5" x14ac:dyDescent="0.25">
      <c r="A180" s="15"/>
      <c r="B180" s="15"/>
      <c r="C180" s="15"/>
      <c r="D180" s="36"/>
      <c r="E180" s="16"/>
    </row>
    <row r="181" spans="1:5" x14ac:dyDescent="0.25">
      <c r="A181" s="15"/>
      <c r="B181" s="15"/>
      <c r="C181" s="15"/>
      <c r="D181" s="36"/>
      <c r="E181" s="16"/>
    </row>
    <row r="182" spans="1:5" x14ac:dyDescent="0.25">
      <c r="A182" s="15"/>
      <c r="B182" s="15"/>
      <c r="C182" s="15"/>
      <c r="D182" s="36"/>
      <c r="E182" s="16"/>
    </row>
    <row r="183" spans="1:5" x14ac:dyDescent="0.25">
      <c r="A183" s="15"/>
      <c r="B183" s="15"/>
      <c r="C183" s="15"/>
      <c r="D183" s="36"/>
      <c r="E183" s="16"/>
    </row>
    <row r="184" spans="1:5" x14ac:dyDescent="0.25">
      <c r="A184" s="15"/>
      <c r="B184" s="15"/>
      <c r="C184" s="15"/>
      <c r="D184" s="36"/>
      <c r="E184" s="16"/>
    </row>
    <row r="185" spans="1:5" x14ac:dyDescent="0.25">
      <c r="A185" s="15"/>
      <c r="B185" s="15"/>
      <c r="C185" s="15"/>
      <c r="D185" s="36"/>
      <c r="E185" s="16"/>
    </row>
    <row r="186" spans="1:5" x14ac:dyDescent="0.25">
      <c r="A186" s="15"/>
      <c r="B186" s="15"/>
      <c r="C186" s="15"/>
      <c r="D186" s="36"/>
      <c r="E186" s="16"/>
    </row>
    <row r="187" spans="1:5" x14ac:dyDescent="0.25">
      <c r="A187" s="15"/>
      <c r="B187" s="15"/>
      <c r="C187" s="15"/>
      <c r="D187" s="36"/>
      <c r="E187" s="16"/>
    </row>
    <row r="188" spans="1:5" x14ac:dyDescent="0.25">
      <c r="A188" s="15"/>
      <c r="B188" s="15"/>
      <c r="C188" s="15"/>
      <c r="D188" s="36"/>
      <c r="E188" s="16"/>
    </row>
    <row r="189" spans="1:5" x14ac:dyDescent="0.25">
      <c r="A189" s="15"/>
      <c r="B189" s="15"/>
      <c r="C189" s="15"/>
      <c r="D189" s="36"/>
      <c r="E189" s="16"/>
    </row>
    <row r="190" spans="1:5" x14ac:dyDescent="0.25">
      <c r="A190" s="15"/>
      <c r="B190" s="15"/>
      <c r="C190" s="15"/>
      <c r="D190" s="36"/>
      <c r="E190" s="16"/>
    </row>
    <row r="191" spans="1:5" x14ac:dyDescent="0.25">
      <c r="A191" s="15"/>
      <c r="B191" s="15"/>
      <c r="C191" s="15"/>
      <c r="D191" s="36"/>
      <c r="E191" s="16"/>
    </row>
    <row r="192" spans="1:5" x14ac:dyDescent="0.25">
      <c r="A192" s="15"/>
      <c r="B192" s="15"/>
      <c r="C192" s="15"/>
      <c r="D192" s="36"/>
      <c r="E192" s="16"/>
    </row>
    <row r="193" spans="1:5" x14ac:dyDescent="0.25">
      <c r="A193" s="15"/>
      <c r="B193" s="15"/>
      <c r="C193" s="15"/>
      <c r="D193" s="36"/>
      <c r="E193" s="16"/>
    </row>
    <row r="194" spans="1:5" x14ac:dyDescent="0.25">
      <c r="A194" s="15"/>
      <c r="B194" s="15"/>
      <c r="C194" s="15"/>
      <c r="D194" s="36"/>
      <c r="E194" s="16"/>
    </row>
    <row r="195" spans="1:5" x14ac:dyDescent="0.25">
      <c r="A195" s="15"/>
      <c r="B195" s="15"/>
      <c r="C195" s="15"/>
      <c r="D195" s="36"/>
      <c r="E195" s="16"/>
    </row>
    <row r="196" spans="1:5" x14ac:dyDescent="0.25">
      <c r="A196" s="15"/>
      <c r="B196" s="15"/>
      <c r="C196" s="15"/>
      <c r="D196" s="36"/>
      <c r="E196" s="16"/>
    </row>
    <row r="197" spans="1:5" x14ac:dyDescent="0.25">
      <c r="A197" s="15"/>
      <c r="B197" s="15"/>
      <c r="C197" s="15"/>
      <c r="D197" s="36"/>
      <c r="E197" s="16"/>
    </row>
    <row r="198" spans="1:5" x14ac:dyDescent="0.25">
      <c r="A198" s="15"/>
      <c r="B198" s="15"/>
      <c r="C198" s="15"/>
      <c r="D198" s="36"/>
      <c r="E198" s="16"/>
    </row>
    <row r="199" spans="1:5" x14ac:dyDescent="0.25">
      <c r="A199" s="15"/>
      <c r="B199" s="15"/>
      <c r="C199" s="15"/>
      <c r="D199" s="36"/>
      <c r="E199" s="16"/>
    </row>
    <row r="200" spans="1:5" x14ac:dyDescent="0.25">
      <c r="A200" s="15"/>
      <c r="B200" s="15"/>
      <c r="C200" s="15"/>
      <c r="D200" s="36"/>
      <c r="E200" s="16"/>
    </row>
    <row r="201" spans="1:5" x14ac:dyDescent="0.25">
      <c r="A201" s="15"/>
      <c r="B201" s="15"/>
      <c r="C201" s="15"/>
      <c r="D201" s="36"/>
      <c r="E201" s="16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Planilha Orçamentária</vt:lpstr>
      <vt:lpstr>Rel. de Preços</vt:lpstr>
      <vt:lpstr>Plan1</vt:lpstr>
      <vt:lpstr>'Planilha Orçamentária'!Area_de_impressao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Angelica</cp:lastModifiedBy>
  <cp:lastPrinted>2013-11-22T21:31:50Z</cp:lastPrinted>
  <dcterms:created xsi:type="dcterms:W3CDTF">2012-08-27T23:42:36Z</dcterms:created>
  <dcterms:modified xsi:type="dcterms:W3CDTF">2013-11-29T13:27:06Z</dcterms:modified>
</cp:coreProperties>
</file>